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B9E7B29-0712-4D0E-9B20-93FE1D0614F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CICI Statement" sheetId="1" r:id="rId1"/>
    <sheet name="DB" sheetId="2" state="hidden" r:id="rId2"/>
    <sheet name="DB 2" sheetId="3" state="hidden" r:id="rId3"/>
    <sheet name="Sheet3" sheetId="4" state="hidden" r:id="rId4"/>
    <sheet name="Sheet5" sheetId="6" state="hidden" r:id="rId5"/>
  </sheets>
  <definedNames>
    <definedName name="_xlnm._FilterDatabase" localSheetId="0" hidden="1">'ICICI Statement'!$A$1:$I$301</definedName>
    <definedName name="NamedRange1">Sheet3!$K$8:$K$9</definedName>
    <definedName name="Z_34C33F0A_42DC_4BBF_88D0_D5DC12CC16C9_.wvu.FilterData" localSheetId="1" hidden="1">DB!$R$1:$Z$43</definedName>
    <definedName name="Z_3AD11050_7389_449E_94BA_320E700001CA_.wvu.FilterData" localSheetId="1" hidden="1">DB!$A$1:$J$99</definedName>
    <definedName name="Z_3AD11050_7389_449E_94BA_320E700001CA_.wvu.FilterData" localSheetId="2" hidden="1">'DB 2'!$N$1:$V$30</definedName>
    <definedName name="Z_3AD11050_7389_449E_94BA_320E700001CA_.wvu.FilterData" localSheetId="0" hidden="1">'ICICI Statement'!$A$1:$I$244</definedName>
    <definedName name="Z_411671DC_5EFA_4CC8_84F8_FAC2B106B183_.wvu.FilterData" localSheetId="1" hidden="1">DB!$A$1:$J$99</definedName>
    <definedName name="Z_411671DC_5EFA_4CC8_84F8_FAC2B106B183_.wvu.FilterData" localSheetId="2" hidden="1">'DB 2'!$A$1:$I$85</definedName>
    <definedName name="Z_411671DC_5EFA_4CC8_84F8_FAC2B106B183_.wvu.FilterData" localSheetId="0" hidden="1">'ICICI Statement'!$A$1:$I$237</definedName>
    <definedName name="Z_4BCC68E4_0A39_46AB_BED3_13712030394B_.wvu.FilterData" localSheetId="1" hidden="1">DB!$R$1:$Z$43</definedName>
    <definedName name="Z_4BCC68E4_0A39_46AB_BED3_13712030394B_.wvu.FilterData" localSheetId="2" hidden="1">'DB 2'!$N$1:$V$30</definedName>
    <definedName name="Z_79EF9570_837D_4253_9ABD_5A2CDB1C2339_.wvu.FilterData" localSheetId="1" hidden="1">DB!$A$1:$I$99</definedName>
    <definedName name="Z_79EF9570_837D_4253_9ABD_5A2CDB1C2339_.wvu.FilterData" localSheetId="2" hidden="1">'DB 2'!$A$1:$I$85</definedName>
    <definedName name="Z_79EF9570_837D_4253_9ABD_5A2CDB1C2339_.wvu.FilterData" localSheetId="0" hidden="1">'ICICI Statement'!$A$1:$I$237</definedName>
    <definedName name="Z_D96BBC42_7623_4838_865B_D325649C1C5F_.wvu.FilterData" localSheetId="1" hidden="1">DB!$R$1:$Z$43</definedName>
    <definedName name="Z_EBF2C137_0023_4869_8C4E_A59EFBE35EAF_.wvu.FilterData" localSheetId="1" hidden="1">DB!$R$1:$Z$43</definedName>
    <definedName name="Z_EF1A9ED0_5EF9_4B7A_9640_5A66C9189C8B_.wvu.FilterData" localSheetId="1" hidden="1">DB!$A$1:$I$99</definedName>
    <definedName name="Z_EF1A9ED0_5EF9_4B7A_9640_5A66C9189C8B_.wvu.FilterData" localSheetId="2" hidden="1">'DB 2'!$A$1:$I$85</definedName>
    <definedName name="Z_EF1A9ED0_5EF9_4B7A_9640_5A66C9189C8B_.wvu.FilterData" localSheetId="0" hidden="1">'ICICI Statement'!$A$1:$I$237</definedName>
  </definedNames>
  <calcPr calcId="191029"/>
  <customWorkbookViews>
    <customWorkbookView name="Filter 8" guid="{34C33F0A-42DC-4BBF-88D0-D5DC12CC16C9}" maximized="1" windowWidth="0" windowHeight="0" activeSheetId="0"/>
    <customWorkbookView name="Filter 1" guid="{79EF9570-837D-4253-9ABD-5A2CDB1C2339}" maximized="1" windowWidth="0" windowHeight="0" activeSheetId="0"/>
    <customWorkbookView name="Filter 3" guid="{3AD11050-7389-449E-94BA-320E700001CA}" maximized="1" windowWidth="0" windowHeight="0" activeSheetId="0"/>
    <customWorkbookView name="Filter 2" guid="{EF1A9ED0-5EF9-4B7A-9640-5A66C9189C8B}" maximized="1" windowWidth="0" windowHeight="0" activeSheetId="0"/>
    <customWorkbookView name="Filter 5" guid="{4BCC68E4-0A39-46AB-BED3-13712030394B}" maximized="1" windowWidth="0" windowHeight="0" activeSheetId="0"/>
    <customWorkbookView name="Filter 4" guid="{411671DC-5EFA-4CC8-84F8-FAC2B106B183}" maximized="1" windowWidth="0" windowHeight="0" activeSheetId="0"/>
    <customWorkbookView name="Filter 7" guid="{EBF2C137-0023-4869-8C4E-A59EFBE35EAF}" maximized="1" windowWidth="0" windowHeight="0" activeSheetId="0"/>
    <customWorkbookView name="Filter 6" guid="{D96BBC42-7623-4838-865B-D325649C1C5F}" maximized="1" windowWidth="0" windowHeight="0" activeSheetId="0"/>
  </customWorkbookViews>
</workbook>
</file>

<file path=xl/calcChain.xml><?xml version="1.0" encoding="utf-8"?>
<calcChain xmlns="http://schemas.openxmlformats.org/spreadsheetml/2006/main">
  <c r="E22" i="6" l="1"/>
  <c r="E21" i="6"/>
  <c r="E20" i="6"/>
  <c r="E19" i="6"/>
  <c r="E18" i="6"/>
  <c r="E17" i="6"/>
  <c r="E16" i="6"/>
  <c r="E15" i="6"/>
  <c r="E14" i="6"/>
  <c r="E13" i="6"/>
  <c r="E12" i="6"/>
  <c r="I68" i="4"/>
  <c r="E58" i="4"/>
  <c r="I56" i="4"/>
  <c r="E53" i="4"/>
  <c r="I44" i="4"/>
  <c r="E43" i="4"/>
  <c r="I34" i="4"/>
  <c r="E34" i="4"/>
  <c r="H20" i="4"/>
  <c r="D20" i="4"/>
  <c r="N9" i="4"/>
  <c r="N7" i="4"/>
  <c r="K6" i="4"/>
  <c r="K12" i="4" s="1"/>
  <c r="N5" i="4"/>
  <c r="N15" i="4" s="1"/>
  <c r="K5" i="4"/>
  <c r="R30" i="3"/>
  <c r="S29" i="3"/>
  <c r="S27" i="3"/>
  <c r="R25" i="3"/>
  <c r="R24" i="3"/>
  <c r="S22" i="3"/>
  <c r="S21" i="3"/>
  <c r="R21" i="3"/>
  <c r="S20" i="3"/>
  <c r="R20" i="3"/>
  <c r="R19" i="3"/>
  <c r="S18" i="3"/>
  <c r="S17" i="3"/>
  <c r="R15" i="3"/>
  <c r="R14" i="3"/>
  <c r="S13" i="3"/>
  <c r="R11" i="3"/>
  <c r="S10" i="3"/>
  <c r="R8" i="3"/>
  <c r="R7" i="3"/>
  <c r="S6" i="3"/>
  <c r="R6" i="3"/>
  <c r="R5" i="3"/>
  <c r="S4" i="3"/>
  <c r="R4" i="3"/>
  <c r="R3" i="3"/>
  <c r="R2" i="3"/>
  <c r="W43" i="2"/>
  <c r="V43" i="2"/>
  <c r="W42" i="2"/>
  <c r="V42" i="2"/>
  <c r="W41" i="2"/>
  <c r="W40" i="2"/>
  <c r="W39" i="2"/>
  <c r="V39" i="2"/>
  <c r="K39" i="2"/>
  <c r="W38" i="2"/>
  <c r="V38" i="2"/>
  <c r="W37" i="2"/>
  <c r="K37" i="2"/>
  <c r="W36" i="2"/>
  <c r="W35" i="2"/>
  <c r="W34" i="2"/>
  <c r="V34" i="2"/>
  <c r="W33" i="2"/>
  <c r="V33" i="2"/>
  <c r="W32" i="2"/>
  <c r="V32" i="2"/>
  <c r="W31" i="2"/>
  <c r="W30" i="2"/>
  <c r="W29" i="2"/>
  <c r="V29" i="2"/>
  <c r="W28" i="2"/>
  <c r="V28" i="2"/>
  <c r="W27" i="2"/>
  <c r="V27" i="2"/>
  <c r="W26" i="2"/>
  <c r="V26" i="2"/>
  <c r="W25" i="2"/>
  <c r="V25" i="2"/>
  <c r="W24" i="2"/>
  <c r="W23" i="2"/>
  <c r="V23" i="2"/>
  <c r="W22" i="2"/>
  <c r="V22" i="2"/>
  <c r="W21" i="2"/>
  <c r="V21" i="2"/>
  <c r="W20" i="2"/>
  <c r="V20" i="2"/>
  <c r="W19" i="2"/>
  <c r="V19" i="2"/>
  <c r="W18" i="2"/>
  <c r="V18" i="2"/>
  <c r="W17" i="2"/>
  <c r="V17" i="2"/>
  <c r="W16" i="2"/>
  <c r="V16" i="2"/>
  <c r="W15" i="2"/>
  <c r="V15" i="2"/>
  <c r="W14" i="2"/>
  <c r="W46" i="2" s="1"/>
  <c r="W13" i="2"/>
  <c r="W12" i="2"/>
  <c r="V12" i="2"/>
  <c r="W11" i="2"/>
  <c r="V11" i="2"/>
  <c r="W10" i="2"/>
  <c r="V10" i="2"/>
  <c r="W9" i="2"/>
  <c r="V9" i="2"/>
  <c r="W8" i="2"/>
  <c r="V8" i="2"/>
  <c r="W7" i="2"/>
  <c r="V7" i="2"/>
  <c r="W6" i="2"/>
  <c r="V6" i="2"/>
  <c r="W5" i="2"/>
  <c r="V5" i="2"/>
  <c r="W4" i="2"/>
  <c r="V4" i="2"/>
  <c r="W3" i="2"/>
  <c r="V3" i="2"/>
  <c r="W2" i="2"/>
  <c r="V2" i="2"/>
</calcChain>
</file>

<file path=xl/sharedStrings.xml><?xml version="1.0" encoding="utf-8"?>
<sst xmlns="http://schemas.openxmlformats.org/spreadsheetml/2006/main" count="3378" uniqueCount="1012">
  <si>
    <t>No.</t>
  </si>
  <si>
    <t>Transaction ID</t>
  </si>
  <si>
    <t>Value Date</t>
  </si>
  <si>
    <t>Txn Posted Date</t>
  </si>
  <si>
    <t>Description</t>
  </si>
  <si>
    <t>Cr/Dr</t>
  </si>
  <si>
    <t>Transaction Amount(INR)</t>
  </si>
  <si>
    <t>Available Balance(INR)</t>
  </si>
  <si>
    <t>Remarks</t>
  </si>
  <si>
    <t>S12387758</t>
  </si>
  <si>
    <t>26/02/2021</t>
  </si>
  <si>
    <t xml:space="preserve">26/02/2021 11:31:58 AM </t>
  </si>
  <si>
    <t>MMT/IMPS/105711310485/SHARE CAPITAL/SRI ALAGAN/HDFC Bank</t>
  </si>
  <si>
    <t>CR</t>
  </si>
  <si>
    <t>Investment</t>
  </si>
  <si>
    <t>S71416263</t>
  </si>
  <si>
    <t>05/03/2021</t>
  </si>
  <si>
    <t xml:space="preserve">05/03/2021 01:06:46 PM </t>
  </si>
  <si>
    <t>CLG/SRI ETHIRAJ ALAGANANTHAN/HDF</t>
  </si>
  <si>
    <t>DR</t>
  </si>
  <si>
    <t>EXPENSE CLAIM</t>
  </si>
  <si>
    <t>S88861874</t>
  </si>
  <si>
    <t>10/03/2021</t>
  </si>
  <si>
    <t xml:space="preserve">10/03/2021 05:40:18 PM </t>
  </si>
  <si>
    <t>RTGS-UTIBR52021031000366354-SATHISHKUMAR VENKATESAN-917010057652571-UTIB0000001</t>
  </si>
  <si>
    <t>S8123095</t>
  </si>
  <si>
    <t>11/03/2021</t>
  </si>
  <si>
    <t xml:space="preserve">11/03/2021 03:48:32 PM </t>
  </si>
  <si>
    <t>INF/INFT/023769596501/KEERTHANA</t>
  </si>
  <si>
    <t>SALARY</t>
  </si>
  <si>
    <t>S8123580</t>
  </si>
  <si>
    <t xml:space="preserve">11/03/2021 03:48:33 PM </t>
  </si>
  <si>
    <t>INF/INFT/023769596502/SRIHARI</t>
  </si>
  <si>
    <t>S8625430</t>
  </si>
  <si>
    <t xml:space="preserve">11/03/2021 04:14:48 PM </t>
  </si>
  <si>
    <t>INF/NEFT/023769824841/HDFC0000082/Andrew</t>
  </si>
  <si>
    <t>S8625475</t>
  </si>
  <si>
    <t>INF/NEFT/023769824842/SBIN0000867/BEBISHA</t>
  </si>
  <si>
    <t>S8625701</t>
  </si>
  <si>
    <t>INF/NEFT/023769824844/IDIB000R021/MADAN</t>
  </si>
  <si>
    <t>S8626018</t>
  </si>
  <si>
    <t>INF/NEFT/023769824843/HDFC0001216/CEO</t>
  </si>
  <si>
    <t>S8626095</t>
  </si>
  <si>
    <t xml:space="preserve">11/03/2021 04:14:49 PM </t>
  </si>
  <si>
    <t>INF/NEFT/023769824845/BARB0DBTNAG/MANIG</t>
  </si>
  <si>
    <t>S8626139</t>
  </si>
  <si>
    <t>INF/NEFT/023769824846/CNRB0002628/MANIK</t>
  </si>
  <si>
    <t>S8626181</t>
  </si>
  <si>
    <t>INF/NEFT/023769824847/CIUB0000313/OVIYA</t>
  </si>
  <si>
    <t>S8626220</t>
  </si>
  <si>
    <t xml:space="preserve">11/03/2021 04:14:50 PM </t>
  </si>
  <si>
    <t>INF/NEFT/023769824848/CITI0000003/SRIRAM</t>
  </si>
  <si>
    <t>S8626259</t>
  </si>
  <si>
    <t>INF/NEFT/023769824849/UTIB0000082/YOGESH</t>
  </si>
  <si>
    <t>S85576719</t>
  </si>
  <si>
    <t>15/03/2021</t>
  </si>
  <si>
    <t xml:space="preserve">15/03/2021 01:01:32 PM </t>
  </si>
  <si>
    <t>NEFT-AXSK210740003157-APEX MATERIAL SCIENCES--917020057675173-UTIB0000248</t>
  </si>
  <si>
    <t>S93878172</t>
  </si>
  <si>
    <t xml:space="preserve">15/03/2021 06:40:20 PM </t>
  </si>
  <si>
    <t>INF/NEFT/023793970051/IDIB000K166/salary         /SOUNDARYA</t>
  </si>
  <si>
    <t>S93877990</t>
  </si>
  <si>
    <t xml:space="preserve">15/03/2021 06:40:21 PM </t>
  </si>
  <si>
    <t>INF/INFT/023793970081/salary         /KUNAL</t>
  </si>
  <si>
    <t>S93878053</t>
  </si>
  <si>
    <t>INF/INFT/023793970082/salary         /RESHMA</t>
  </si>
  <si>
    <t>S68141464</t>
  </si>
  <si>
    <t>19/03/2021</t>
  </si>
  <si>
    <t xml:space="preserve">19/03/2021 10:47:04 AM </t>
  </si>
  <si>
    <t>UPI/107810718048/UPI/snbusinessservi/HDFC BANK LTD</t>
  </si>
  <si>
    <t>Sale Amount</t>
  </si>
  <si>
    <t>S34020103</t>
  </si>
  <si>
    <t>22/03/2021</t>
  </si>
  <si>
    <t xml:space="preserve">22/03/2021 04:10:37 PM </t>
  </si>
  <si>
    <t>MMT/IMPS/108116102135/OYO WORKFLOW PA/SRI ALAGAN/HDFC Bank</t>
  </si>
  <si>
    <t>S34631994</t>
  </si>
  <si>
    <t xml:space="preserve">22/03/2021 04:39:19 PM </t>
  </si>
  <si>
    <t>MMT/IMPS/108116527465/OYOWORKPLACEPAR/OYO       /HDFC0000572</t>
  </si>
  <si>
    <t>OFFICE</t>
  </si>
  <si>
    <t>S36225485</t>
  </si>
  <si>
    <t xml:space="preserve">22/03/2021 05:46:08 PM </t>
  </si>
  <si>
    <t>RTGS-KARBR52021032200970112-NAGARAJ BHAT I-1592500100014201-KARB0000159</t>
  </si>
  <si>
    <t>S37177830</t>
  </si>
  <si>
    <t xml:space="preserve">22/03/2021 06:24:13 PM </t>
  </si>
  <si>
    <t>MMT/IMPS/108118900782/OYOWORKPLACESPA/OYO       /HDFC0000572</t>
  </si>
  <si>
    <t>S37178624</t>
  </si>
  <si>
    <t xml:space="preserve">22/03/2021 06:24:14 PM </t>
  </si>
  <si>
    <t>MMT/IMPS/108118902077/OYOWORKPLACESPA/OYO       /HDFC0000572</t>
  </si>
  <si>
    <t>S79977610</t>
  </si>
  <si>
    <t>24/03/2021</t>
  </si>
  <si>
    <t xml:space="preserve">24/03/2021 07:04:32 PM </t>
  </si>
  <si>
    <t>NEFT-AXSK210830034858-SATHISHKUMAR VENKATESAN--917010057652571-UTIB0000248</t>
  </si>
  <si>
    <t>S89620516</t>
  </si>
  <si>
    <t>25/03/2021</t>
  </si>
  <si>
    <t xml:space="preserve">25/03/2021 10:47:52 AM </t>
  </si>
  <si>
    <t>INF/NEFT/023860835131/HDFC0000572/OYO WORKPLACE P/OYO</t>
  </si>
  <si>
    <t>S95430848</t>
  </si>
  <si>
    <t xml:space="preserve">25/03/2021 02:41:58 PM </t>
  </si>
  <si>
    <t>INF/INFT/023863270431/SALARYFORFEBRUA/VIJAYANANTH</t>
  </si>
  <si>
    <t>S64787565</t>
  </si>
  <si>
    <t>29/03/2021</t>
  </si>
  <si>
    <t xml:space="preserve">29/03/2021 07:32:48 AM </t>
  </si>
  <si>
    <t>NEFT-CITIN21146965344-PAYPAL PAYMENTS PL INR FBO CUR AC-PPR-MISC-AAHCN4330L-052</t>
  </si>
  <si>
    <t>Test Payment</t>
  </si>
  <si>
    <t>S64788906</t>
  </si>
  <si>
    <t xml:space="preserve">29/03/2021 07:32:54 AM </t>
  </si>
  <si>
    <t>NEFT-CITIN21146964493-PAYPAL PAYMENTS PL INR FBO CUR AC-PPR-MISC-AAHCN4330L-052</t>
  </si>
  <si>
    <t>S95103145</t>
  </si>
  <si>
    <t>30/03/2021</t>
  </si>
  <si>
    <t xml:space="preserve">30/03/2021 06:20:31 PM </t>
  </si>
  <si>
    <t>INF/INFT/023893874581/openpay payout /ICICI BANK N</t>
  </si>
  <si>
    <t>PAYOUT</t>
  </si>
  <si>
    <t>S19257897</t>
  </si>
  <si>
    <t>31/03/2021</t>
  </si>
  <si>
    <t xml:space="preserve">31/03/2021 05:14:09 PM </t>
  </si>
  <si>
    <t>MMT/IMPS/109017103068/APEX/ICIC0000104</t>
  </si>
  <si>
    <t>C44589258</t>
  </si>
  <si>
    <t>01/04/2021</t>
  </si>
  <si>
    <t xml:space="preserve">02/04/2021 06:18:47 PM </t>
  </si>
  <si>
    <t>NEFT-N091211459560323-AVNI CONSUMER CARE PRODUCTSPVT LTD-ADVPREMIUM1ASSIST-5920</t>
  </si>
  <si>
    <t>Revenue - E- Com</t>
  </si>
  <si>
    <t>S57420300</t>
  </si>
  <si>
    <t>03/04/2021</t>
  </si>
  <si>
    <t xml:space="preserve">03/04/2021 11:36:22 AM </t>
  </si>
  <si>
    <t>MMT/IMPS/109311510696/EXPENSESFORFEB4/CEO       /HDFC0001216</t>
  </si>
  <si>
    <t>Expense - Reimbursement</t>
  </si>
  <si>
    <t>S65673975</t>
  </si>
  <si>
    <t xml:space="preserve">03/04/2021 04:41:32 PM </t>
  </si>
  <si>
    <t>RTGS-UTIBR52021040300366268-SATHISHKUMAR VENKATESAN-917010057652571-UTIB0000866</t>
  </si>
  <si>
    <t>S70028087</t>
  </si>
  <si>
    <t xml:space="preserve">03/04/2021 07:06:08 PM </t>
  </si>
  <si>
    <t>MMT/IMPS/109319229864/EXPENSE FOR FEB/CEO       /HDFC0001216</t>
  </si>
  <si>
    <t>S70028815</t>
  </si>
  <si>
    <t xml:space="preserve">03/04/2021 07:06:10 PM </t>
  </si>
  <si>
    <t>MMT/IMPS/109319228944/PAYBACK TAKEN C/CEO       /HDFC0001216</t>
  </si>
  <si>
    <t>S6018695</t>
  </si>
  <si>
    <t>05/04/2021</t>
  </si>
  <si>
    <t xml:space="preserve">05/04/2021 01:15:47 PM </t>
  </si>
  <si>
    <t>INF/NEFT/023930450341/SBIN0001603/HARIHARAN</t>
  </si>
  <si>
    <t>Salary</t>
  </si>
  <si>
    <t>S6018769</t>
  </si>
  <si>
    <t xml:space="preserve">05/04/2021 01:15:48 PM </t>
  </si>
  <si>
    <t>INF/NEFT/023930450342/HDFC0001947/VIGNESHN</t>
  </si>
  <si>
    <t>S6019445</t>
  </si>
  <si>
    <t xml:space="preserve">05/04/2021 01:15:49 PM </t>
  </si>
  <si>
    <t>INF/NEFT/023930450343/KARB0000159/NAGARAJA</t>
  </si>
  <si>
    <t>S6020021</t>
  </si>
  <si>
    <t>INF/NEFT/023930450344/UTIB0001886/SHRIVATSHA</t>
  </si>
  <si>
    <t>S6019749</t>
  </si>
  <si>
    <t xml:space="preserve">05/04/2021 01:15:50 PM </t>
  </si>
  <si>
    <t>INF/NEFT/023930450346/HDFC0001947/VIGNESHN</t>
  </si>
  <si>
    <t>Test</t>
  </si>
  <si>
    <t>S6020086</t>
  </si>
  <si>
    <t>INF/NEFT/023930450345/BKID0008021/VIJAYP</t>
  </si>
  <si>
    <t>S6019987</t>
  </si>
  <si>
    <t xml:space="preserve">05/04/2021 01:15:51 PM </t>
  </si>
  <si>
    <t>INF/INFT/023930451361/STEPHEN</t>
  </si>
  <si>
    <t>S55383660</t>
  </si>
  <si>
    <t>07/04/2021</t>
  </si>
  <si>
    <t xml:space="preserve">07/04/2021 02:11:40 PM </t>
  </si>
  <si>
    <t>NEFT-KKBKH21097869195-AESTHETIC NUTRITION PVT LTD-PAYMENT-7311665003-KKBK0000958</t>
  </si>
  <si>
    <t>S55825057</t>
  </si>
  <si>
    <t xml:space="preserve">07/04/2021 02:31:00 PM </t>
  </si>
  <si>
    <t>INF/INFT/023948678131/openpay payout /ICICI BANK N</t>
  </si>
  <si>
    <t>Open to ICICI</t>
  </si>
  <si>
    <t>S72342454</t>
  </si>
  <si>
    <t>08/04/2021</t>
  </si>
  <si>
    <t xml:space="preserve">08/04/2021 09:36:56 AM </t>
  </si>
  <si>
    <t>CLG/RAMJAN/785954/CAB/25.03.2021</t>
  </si>
  <si>
    <t>S80126251</t>
  </si>
  <si>
    <t xml:space="preserve">08/04/2021 02:47:36 PM </t>
  </si>
  <si>
    <t>INF/NEFT/023957811441/UTIB0000006/FORWEBSITEREMAI/PREM</t>
  </si>
  <si>
    <t>WebSite Payment</t>
  </si>
  <si>
    <t>S80126356</t>
  </si>
  <si>
    <t xml:space="preserve">08/04/2021 02:47:37 PM </t>
  </si>
  <si>
    <t>INF/NEFT/023957811521/BKID0008010/SKILLSDAPAYMENT/INGUS</t>
  </si>
  <si>
    <t>Skillsda Payment</t>
  </si>
  <si>
    <t>S82761509</t>
  </si>
  <si>
    <t xml:space="preserve">08/04/2021 04:44:43 PM </t>
  </si>
  <si>
    <t>INF/NEFT/023959129461/CNRB0000684/FORRUBBERSTAMPA/SELOprints</t>
  </si>
  <si>
    <t>Stationary</t>
  </si>
  <si>
    <t>S22634019</t>
  </si>
  <si>
    <t>10/04/2021</t>
  </si>
  <si>
    <t xml:space="preserve">10/04/2021 12:12:16 PM </t>
  </si>
  <si>
    <t>INF/INFT/023971677711/openpay payout /ICICI BANK N</t>
  </si>
  <si>
    <t>S29513799</t>
  </si>
  <si>
    <t xml:space="preserve">10/04/2021 05:55:00 PM </t>
  </si>
  <si>
    <t>INF/INFT/023973550101/SALARY FOR MARC/VIJAYANANTH</t>
  </si>
  <si>
    <t>S29514432</t>
  </si>
  <si>
    <t xml:space="preserve">10/04/2021 05:55:01 PM </t>
  </si>
  <si>
    <t>INF/INFT/023973550341/SALARY FOR MARC/KEERTHANA</t>
  </si>
  <si>
    <t>S29515050</t>
  </si>
  <si>
    <t>INF/INFT/023973550371/SALARY FOR MARC/RESHMA</t>
  </si>
  <si>
    <t>S29534133</t>
  </si>
  <si>
    <t xml:space="preserve">10/04/2021 05:55:53 PM </t>
  </si>
  <si>
    <t>INF/INFT/023973554571/KUNAL</t>
  </si>
  <si>
    <t>S29533858</t>
  </si>
  <si>
    <t xml:space="preserve">10/04/2021 05:55:54 PM </t>
  </si>
  <si>
    <t>INF/INFT/023973554601/SALARY FOR MARC/RAJESHP</t>
  </si>
  <si>
    <t>S29534920</t>
  </si>
  <si>
    <t xml:space="preserve">10/04/2021 05:55:55 PM </t>
  </si>
  <si>
    <t>INF/INFT/023973554651/SALARY FOR MARC/STEPHEN</t>
  </si>
  <si>
    <t>S29544113</t>
  </si>
  <si>
    <t xml:space="preserve">10/04/2021 05:56:20 PM </t>
  </si>
  <si>
    <t>INF/INFT/023973556961/SALARY FOR MARC/RAJESHWARIAR</t>
  </si>
  <si>
    <t>S29544616</t>
  </si>
  <si>
    <t xml:space="preserve">10/04/2021 05:56:21 PM </t>
  </si>
  <si>
    <t>INF/INFT/023973557011/SALARY FOR MARC/SHIDUSHROHIN</t>
  </si>
  <si>
    <t>S53567560</t>
  </si>
  <si>
    <t>12/04/2021</t>
  </si>
  <si>
    <t xml:space="preserve">12/04/2021 04:41:02 AM </t>
  </si>
  <si>
    <t>INF/NEFT/023977211351/SBIN0000881/ANISHAJUHIA</t>
  </si>
  <si>
    <t>S53567916</t>
  </si>
  <si>
    <t xml:space="preserve">12/04/2021 04:41:07 AM </t>
  </si>
  <si>
    <t>INF/NEFT/023977212741/CNRB0004704/DARSHANPRASATHV</t>
  </si>
  <si>
    <t>S53568569</t>
  </si>
  <si>
    <t xml:space="preserve">12/04/2021 04:41:17 AM </t>
  </si>
  <si>
    <t>INF/NEFT/023977214691/HDFC0000141/SALARY FOR MARC/SARITHA</t>
  </si>
  <si>
    <t>S53568903</t>
  </si>
  <si>
    <t xml:space="preserve">12/04/2021 04:41:27 AM </t>
  </si>
  <si>
    <t>INF/NEFT/023977217141/BARB0DBTNAG/SALARY FOR MARC/MANIG</t>
  </si>
  <si>
    <t>S66999521</t>
  </si>
  <si>
    <t xml:space="preserve">12/04/2021 03:49:46 PM </t>
  </si>
  <si>
    <t>INF/INFT/023982524631/ORGANRY</t>
  </si>
  <si>
    <t>S70555407</t>
  </si>
  <si>
    <t xml:space="preserve">12/04/2021 06:03:47 PM </t>
  </si>
  <si>
    <t>NEFT-AXSK211020031800-APEX MATERIAL SCIENCES--917020057675173-UTIB0000866</t>
  </si>
  <si>
    <t>Apex to Nautone</t>
  </si>
  <si>
    <t>S83581866</t>
  </si>
  <si>
    <t>13/04/2021</t>
  </si>
  <si>
    <t xml:space="preserve">13/04/2021 11:19:17 AM </t>
  </si>
  <si>
    <t>INF/NEFT/023988179071/DBSS0IN0811/SALARYFORMARCH /VISWANATHAN</t>
  </si>
  <si>
    <t>S10483116</t>
  </si>
  <si>
    <t>14/04/2021</t>
  </si>
  <si>
    <t xml:space="preserve">14/04/2021 05:06:32 PM </t>
  </si>
  <si>
    <t>NEFT-N104211474729849-APEKSHA GOURMET JAR-NAUTONEADVT-18987630000329-HDFC0000240</t>
  </si>
  <si>
    <t>S23186729</t>
  </si>
  <si>
    <t>15/04/2021</t>
  </si>
  <si>
    <t xml:space="preserve">15/04/2021 11:05:52 AM </t>
  </si>
  <si>
    <t>INF/NEFT/024000260181/HDFC0009135/SALARYFORMARCH /SANGEETHA</t>
  </si>
  <si>
    <t>S23187097</t>
  </si>
  <si>
    <t>INF/NEFT/024000260221/SBIN0014160/SALARYFORMARCH /YOGALAKSHMITS</t>
  </si>
  <si>
    <t>S26562088</t>
  </si>
  <si>
    <t xml:space="preserve">15/04/2021 01:11:55 PM </t>
  </si>
  <si>
    <t>MMT/IMPS/110513152786/Amazon/V SCHOEN S/HDFC Bank</t>
  </si>
  <si>
    <t>S55962429</t>
  </si>
  <si>
    <t>16/04/2021</t>
  </si>
  <si>
    <t xml:space="preserve">16/04/2021 06:16:09 PM </t>
  </si>
  <si>
    <t>INF/NEFT/024012867621/CNRB0002628/SALARYFORMARCH /MANIK</t>
  </si>
  <si>
    <t>S56128306</t>
  </si>
  <si>
    <t xml:space="preserve">16/04/2021 06:22:57 PM </t>
  </si>
  <si>
    <t>INF/NEFT/024012921021/HDFC0000111/SALARYFORMARCH /GOUTHAMNARAYAN</t>
  </si>
  <si>
    <t>S69145161</t>
  </si>
  <si>
    <t>17/04/2021</t>
  </si>
  <si>
    <t xml:space="preserve">17/04/2021 01:02:16 PM </t>
  </si>
  <si>
    <t>RTGS-KARBR52021041700322943-SHRIVATHSA BHAT N-1592500100668701-KARB0000159</t>
  </si>
  <si>
    <t>Investment (Loan)</t>
  </si>
  <si>
    <t>S69617746</t>
  </si>
  <si>
    <t xml:space="preserve">17/04/2021 01:23:03 PM </t>
  </si>
  <si>
    <t>UPI/110713589235/NO REMARKS/9092443918@upi/State Bank Of I</t>
  </si>
  <si>
    <t>Revenue</t>
  </si>
  <si>
    <t>S70174219</t>
  </si>
  <si>
    <t xml:space="preserve">17/04/2021 01:50:48 PM </t>
  </si>
  <si>
    <t>INF/INFT/024017332271/openpay payout /ICICI BANK N</t>
  </si>
  <si>
    <t>S71396274</t>
  </si>
  <si>
    <t xml:space="preserve">17/04/2021 02:48:46 PM </t>
  </si>
  <si>
    <t>INF/NEFT/024017780841/HDFC0000795/Salary for Marc/PreethiS</t>
  </si>
  <si>
    <t>S71396364</t>
  </si>
  <si>
    <t>INF/NEFT/024017780851/SBIN0008688/March          /BARATHP</t>
  </si>
  <si>
    <t>S71396940</t>
  </si>
  <si>
    <t xml:space="preserve">17/04/2021 02:48:47 PM </t>
  </si>
  <si>
    <t>INF/NEFT/024017780881/YESB0000925/Salary for Marc/MOHAMEDAZHARN</t>
  </si>
  <si>
    <t>S71397029</t>
  </si>
  <si>
    <t>INF/NEFT/024017781121/KKBK0000553/Salary for Marc/SELVAGANAPATHY</t>
  </si>
  <si>
    <t>S71397190</t>
  </si>
  <si>
    <t xml:space="preserve">17/04/2021 02:48:48 PM </t>
  </si>
  <si>
    <t>INF/NEFT/024017781231/CITI0000003/Salary for Marc/SRIRAM</t>
  </si>
  <si>
    <t>S71397599</t>
  </si>
  <si>
    <t>INF/NEFT/024017781161/UTIB0000082/Salary for Marc/YOGESH</t>
  </si>
  <si>
    <t>S71397260</t>
  </si>
  <si>
    <t xml:space="preserve">17/04/2021 02:48:49 PM </t>
  </si>
  <si>
    <t>INF/NEFT/024017781251/KKBK0000468/Salary for Marc/SrihariS</t>
  </si>
  <si>
    <t>S71397842</t>
  </si>
  <si>
    <t>INF/NEFT/024017781321/IDIB000K166/Salary for Marc/SOUNDARYA</t>
  </si>
  <si>
    <t>S71397940</t>
  </si>
  <si>
    <t xml:space="preserve">17/04/2021 02:48:50 PM </t>
  </si>
  <si>
    <t>INF/NEFT/024017781351/SBIN0000867/Salary for Marc/BEBISHA</t>
  </si>
  <si>
    <t>S71398513</t>
  </si>
  <si>
    <t xml:space="preserve">17/04/2021 02:48:51 PM </t>
  </si>
  <si>
    <t>INF/NEFT/024017781371/IDIB000R021/Salary for Marc/MADAN</t>
  </si>
  <si>
    <t>S71409529</t>
  </si>
  <si>
    <t xml:space="preserve">17/04/2021 02:49:27 PM </t>
  </si>
  <si>
    <t>INF/NEFT/024017784701/PUNB0743500/Salary for Marc/GowthamTS</t>
  </si>
  <si>
    <t>S71409596</t>
  </si>
  <si>
    <t>INF/NEFT/024017785121/HDFC0000082/Salary for Marc/Andrew</t>
  </si>
  <si>
    <t>S104121</t>
  </si>
  <si>
    <t>19/04/2021</t>
  </si>
  <si>
    <t xml:space="preserve">19/04/2021 09:42:52 AM </t>
  </si>
  <si>
    <t>CLG/EC ZONE PRIVATE/000028/HDF/19.04.2021</t>
  </si>
  <si>
    <t>Cheque Bounce</t>
  </si>
  <si>
    <t>S9627785</t>
  </si>
  <si>
    <t xml:space="preserve">19/04/2021 04:26:58 PM </t>
  </si>
  <si>
    <t>REJECT:28:FUNDS INSUFFICIENT</t>
  </si>
  <si>
    <t>S9734733</t>
  </si>
  <si>
    <t xml:space="preserve">19/04/2021 04:32:18 PM </t>
  </si>
  <si>
    <t>RTN CHG-28/FUNDS INSUFFICIENT/19.04.21</t>
  </si>
  <si>
    <t>Cheque Bounce Charges</t>
  </si>
  <si>
    <t>S27070257</t>
  </si>
  <si>
    <t>20/04/2021</t>
  </si>
  <si>
    <t xml:space="preserve">20/04/2021 01:29:28 PM </t>
  </si>
  <si>
    <t>INF/INFT/024032978241/month1         /THE EKART CO</t>
  </si>
  <si>
    <t>S42042539</t>
  </si>
  <si>
    <t>21/04/2021</t>
  </si>
  <si>
    <t xml:space="preserve">21/04/2021 09:43:52 AM </t>
  </si>
  <si>
    <t>CLG/SUSUN INDUSTRIES/194449/CAB/20.04.2021</t>
  </si>
  <si>
    <t>S51836238</t>
  </si>
  <si>
    <t xml:space="preserve">21/04/2021 06:05:44 PM </t>
  </si>
  <si>
    <t>NEFT-N111211481460760-EC ZONE PRIVATE LIMITED-ADVANCE-50200045288037-HDFC0000001</t>
  </si>
  <si>
    <t>S70033206</t>
  </si>
  <si>
    <t>22/04/2021</t>
  </si>
  <si>
    <t xml:space="preserve">22/04/2021 05:26:56 PM </t>
  </si>
  <si>
    <t>RTGS-UTIBR52021042200364146-SATHISHKUMAR VENKATESAN-917010057652571-UTIB0000866</t>
  </si>
  <si>
    <t>S83883444</t>
  </si>
  <si>
    <t>23/04/2021</t>
  </si>
  <si>
    <t xml:space="preserve">23/04/2021 01:59:25 PM </t>
  </si>
  <si>
    <t>INF/NEFT/024052404681/KKBK0000468/Reimbursement  /SrihariS</t>
  </si>
  <si>
    <t>Reimbursement</t>
  </si>
  <si>
    <t>S83883920</t>
  </si>
  <si>
    <t xml:space="preserve">23/04/2021 01:59:26 PM </t>
  </si>
  <si>
    <t>INF/INFT/024052404721/Reimbursement  /VIJAYANANTH</t>
  </si>
  <si>
    <t>S83884025</t>
  </si>
  <si>
    <t>INF/INFT/024052404711/Balance Salary /RAJESHP</t>
  </si>
  <si>
    <t>Balance Salary</t>
  </si>
  <si>
    <t>S83884286</t>
  </si>
  <si>
    <t xml:space="preserve">23/04/2021 01:59:27 PM </t>
  </si>
  <si>
    <t>INF/NEFT/024052404791/PUNB0743500/Petrol Reimburs/GowthamTS</t>
  </si>
  <si>
    <t>S83884501</t>
  </si>
  <si>
    <t>INF/NEFT/024052404771/HDFC0001947/Reimbursement  /VIGNESHN</t>
  </si>
  <si>
    <t>S83884651</t>
  </si>
  <si>
    <t>INF/NEFT/024052404841/UTIB0000082/Laptop Expense /YOGESH</t>
  </si>
  <si>
    <t>S83884467</t>
  </si>
  <si>
    <t xml:space="preserve">23/04/2021 01:59:28 PM </t>
  </si>
  <si>
    <t>INF/NEFT/024052404901/HDFC0001216/Expense for Mar/CEO</t>
  </si>
  <si>
    <t>S83885036</t>
  </si>
  <si>
    <t>INF/NEFT/024052405121/HDFC0000572/For OYO        /OYO</t>
  </si>
  <si>
    <t>OYO Rent</t>
  </si>
  <si>
    <t>S83884869</t>
  </si>
  <si>
    <t xml:space="preserve">23/04/2021 01:59:29 PM </t>
  </si>
  <si>
    <t>INF/NEFT/024052405161/SBIN0001603/Salary for Marc/HARIHARAN</t>
  </si>
  <si>
    <t>S83884951</t>
  </si>
  <si>
    <t>INF/NEFT/024052405181/HDFC0001216/Salary for Marc/CEO</t>
  </si>
  <si>
    <t>S83919806</t>
  </si>
  <si>
    <t xml:space="preserve">23/04/2021 02:01:05 PM </t>
  </si>
  <si>
    <t>INF/NEFT/024052416071/KKBK0008491/Salary for Marc/ADBULHAKKIM</t>
  </si>
  <si>
    <t>S83920069</t>
  </si>
  <si>
    <t xml:space="preserve">23/04/2021 02:01:06 PM </t>
  </si>
  <si>
    <t>INF/NEFT/024052416101/HDFC0001947/Salary for Marc/VIGNESHN</t>
  </si>
  <si>
    <t>S83920146</t>
  </si>
  <si>
    <t>INF/NEFT/024052416341/CIUB0000313/Salary for Marc/OVIYA</t>
  </si>
  <si>
    <t>S83920521</t>
  </si>
  <si>
    <t xml:space="preserve">23/04/2021 02:01:07 PM </t>
  </si>
  <si>
    <t>INF/NEFT/024052416361/BKID0008021/Salary for Marc/VIJAYP</t>
  </si>
  <si>
    <t>S83920591</t>
  </si>
  <si>
    <t>INF/NEFT/024052416391/UTIB0001886/Salary for Marc/SHRIVATSHA</t>
  </si>
  <si>
    <t>S87954967</t>
  </si>
  <si>
    <t xml:space="preserve">23/04/2021 05:20:01 PM </t>
  </si>
  <si>
    <t>MMT/IMPS/111317763461/bankAccountVeri/AC VALIDAT/IDFC bank</t>
  </si>
  <si>
    <t>S94222264</t>
  </si>
  <si>
    <t xml:space="preserve">23/04/2021 09:54:45 PM </t>
  </si>
  <si>
    <t>MMT/IMPS/111321370190/PhonePe verific/2723050010 to</t>
  </si>
  <si>
    <t>PhonePe Test</t>
  </si>
  <si>
    <t>C57148130</t>
  </si>
  <si>
    <t xml:space="preserve">24/04/2021 05:21:24 AM </t>
  </si>
  <si>
    <t>MMT/IMPS/111323210938/Paytm OE  /Paytm Payments</t>
  </si>
  <si>
    <t>Paytm Test</t>
  </si>
  <si>
    <t>C57420962</t>
  </si>
  <si>
    <t>24/04/2021</t>
  </si>
  <si>
    <t xml:space="preserve">24/04/2021 05:23:08 AM </t>
  </si>
  <si>
    <t>MMT/IMPS/111400543672/Account verific/SignzyTech to</t>
  </si>
  <si>
    <t>C57382700</t>
  </si>
  <si>
    <t xml:space="preserve">24/04/2021 05:24:22 AM </t>
  </si>
  <si>
    <t>MMT/IMPS/111400530832/603705019175ICI/bharatpe   to</t>
  </si>
  <si>
    <t>BharatPe Test</t>
  </si>
  <si>
    <t>C57519205</t>
  </si>
  <si>
    <t xml:space="preserve">24/04/2021 05:31:13 AM </t>
  </si>
  <si>
    <t>MMT/IMPS/111401779042/GOOGLE IND/Axis Bank</t>
  </si>
  <si>
    <t>S31798129</t>
  </si>
  <si>
    <t>26/04/2021</t>
  </si>
  <si>
    <t xml:space="preserve">26/04/2021 11:32:13 AM </t>
  </si>
  <si>
    <t>NEFT-N116211484500158-PINELABS PVT LTD NODAL AC BR-1619410735722A6OEJOF-0499299</t>
  </si>
  <si>
    <t>S33310141</t>
  </si>
  <si>
    <t xml:space="preserve">26/04/2021 12:32:44 PM </t>
  </si>
  <si>
    <t>MMT/IMPS/111612982264/Big basket/TOFFEE    /IDFC bank</t>
  </si>
  <si>
    <t>S33701343</t>
  </si>
  <si>
    <t xml:space="preserve">26/04/2021 12:49:19 PM </t>
  </si>
  <si>
    <t>INF/NEFT/024063188451/SBIN0000856/SATHYAMOORTHIG</t>
  </si>
  <si>
    <t>Leads</t>
  </si>
  <si>
    <t>S37204146</t>
  </si>
  <si>
    <t xml:space="preserve">26/04/2021 03:36:05 PM </t>
  </si>
  <si>
    <t>MMT/IMPS/111615595688/GOOGLEINDI/Axis Bank</t>
  </si>
  <si>
    <t>S49381669</t>
  </si>
  <si>
    <t>27/04/2021</t>
  </si>
  <si>
    <t xml:space="preserve">27/04/2021 09:47:29 AM </t>
  </si>
  <si>
    <t>CLG/CLEAN/997976/IOB/22.04.2021</t>
  </si>
  <si>
    <t>S60235647</t>
  </si>
  <si>
    <t xml:space="preserve">27/04/2021 06:17:07 PM </t>
  </si>
  <si>
    <t>INF/NEFT/024072602711/SBIN0001603/HARIHARAN</t>
  </si>
  <si>
    <t>S60235784</t>
  </si>
  <si>
    <t xml:space="preserve">27/04/2021 06:17:08 PM </t>
  </si>
  <si>
    <t>INF/INFT/024072602741/Device         /ALPHAFINSOFT</t>
  </si>
  <si>
    <t>AlphaFinSoft Payment</t>
  </si>
  <si>
    <t>S60235867</t>
  </si>
  <si>
    <t>INF/INFT/024072602742/Device         /ALPHAFINSOFT</t>
  </si>
  <si>
    <t>S60236667</t>
  </si>
  <si>
    <t xml:space="preserve">27/04/2021 06:17:09 PM </t>
  </si>
  <si>
    <t>INF/INFT/024072602781/Device         /ALPHAFINSOFT</t>
  </si>
  <si>
    <t>S71326678</t>
  </si>
  <si>
    <t>28/04/2021</t>
  </si>
  <si>
    <t xml:space="preserve">28/04/2021 11:34:22 AM </t>
  </si>
  <si>
    <t>NEFT-SBIN321118295178-PRAPTI ROY CHOWDHURY-/ATTN/NEFT-00000033146628854-SBIN001</t>
  </si>
  <si>
    <t>Revenue - Ed - Tech</t>
  </si>
  <si>
    <t>S76917939</t>
  </si>
  <si>
    <t xml:space="preserve">28/04/2021 04:03:47 PM </t>
  </si>
  <si>
    <t>NEFT-N118211487037379-ARTISAN GROWN ORGANICS PRIVATE LIMI-AGOPL PAYMENT-5020001</t>
  </si>
  <si>
    <t>S77686418</t>
  </si>
  <si>
    <t xml:space="preserve">28/04/2021 04:44:53 PM </t>
  </si>
  <si>
    <t>IMPS chrg Mar-21+GST</t>
  </si>
  <si>
    <t>Bank Charges</t>
  </si>
  <si>
    <t>S78240016</t>
  </si>
  <si>
    <t xml:space="preserve">28/04/2021 05:09:42 PM </t>
  </si>
  <si>
    <t>MMT/IMPS/111817242973/bb/TOFFEE    /IDFC bank</t>
  </si>
  <si>
    <t>S78748029</t>
  </si>
  <si>
    <t xml:space="preserve">28/04/2021 05:35:33 PM </t>
  </si>
  <si>
    <t>INF/NEFT/024078507991/UTIB0001886/Reimbursement  /SHRIVATSHA</t>
  </si>
  <si>
    <t>Loan Settlement</t>
  </si>
  <si>
    <t>S11313188</t>
  </si>
  <si>
    <t>30/04/2021</t>
  </si>
  <si>
    <t xml:space="preserve">30/04/2021 11:23:19 AM </t>
  </si>
  <si>
    <t>MMT/IMPS/112011834021/PayUBankVerific/PAYU PAYME/Yes Bank Ltd</t>
  </si>
  <si>
    <t>PayU Test</t>
  </si>
  <si>
    <t>S53881871</t>
  </si>
  <si>
    <t>02/05/2021</t>
  </si>
  <si>
    <t xml:space="preserve">02/05/2021 10:03:37 AM </t>
  </si>
  <si>
    <t>MMT/IMPS/112210585188/GOOGLEINDI/Axis Bank</t>
  </si>
  <si>
    <t>ED-TECH REVENUE</t>
  </si>
  <si>
    <t>S75747441</t>
  </si>
  <si>
    <t>03/05/2021</t>
  </si>
  <si>
    <t xml:space="preserve">03/05/2021 11:37:11 AM </t>
  </si>
  <si>
    <t>NEFT-N123211491903748-CONVIVIAL FOODS PRIVATE LIMITED-WOD041-50200040737029-HDF</t>
  </si>
  <si>
    <t>ECOM REVENUE</t>
  </si>
  <si>
    <t>S82632618</t>
  </si>
  <si>
    <t xml:space="preserve">03/05/2021 04:04:02 PM </t>
  </si>
  <si>
    <t>NEFT-N123211492444734-JUNAILI-AMAZON AC SETUP-50200026573972-HDFC0000001</t>
  </si>
  <si>
    <t>S33282818</t>
  </si>
  <si>
    <t>05/05/2021</t>
  </si>
  <si>
    <t xml:space="preserve">05/05/2021 07:00:44 PM </t>
  </si>
  <si>
    <t>INF/INFT/024120656901/openpay payout /ICICI BANK N</t>
  </si>
  <si>
    <t>PAYOUT FROM OPEN</t>
  </si>
  <si>
    <t>S44539203</t>
  </si>
  <si>
    <t>06/05/2021</t>
  </si>
  <si>
    <t xml:space="preserve">06/05/2021 11:14:28 AM </t>
  </si>
  <si>
    <t>CAM/10401SRY/CASH DEP/06-05-21</t>
  </si>
  <si>
    <t>ALPHA FINSOFT (KUTTY ATM)</t>
  </si>
  <si>
    <t>S64949540</t>
  </si>
  <si>
    <t>07/05/2021</t>
  </si>
  <si>
    <t xml:space="preserve">07/05/2021 10:23:36 AM </t>
  </si>
  <si>
    <t>MMT/IMPS/112710664621/GOOGLEINDI/Axis Bank</t>
  </si>
  <si>
    <t>S68012068</t>
  </si>
  <si>
    <t xml:space="preserve">07/05/2021 12:14:03 PM </t>
  </si>
  <si>
    <t>INF/INFT/024130507791/May7           /NION FOODS L</t>
  </si>
  <si>
    <t>S73535608</t>
  </si>
  <si>
    <t xml:space="preserve">07/05/2021 04:08:11 PM </t>
  </si>
  <si>
    <t>INF/NEFT/024133180441/YESB0000925/Salary for Apri/MOHAMEDAZHARN</t>
  </si>
  <si>
    <t>SALARY FOR APRIL</t>
  </si>
  <si>
    <t>S75607104</t>
  </si>
  <si>
    <t xml:space="preserve">07/05/2021 05:36:29 PM </t>
  </si>
  <si>
    <t>INF/NEFT/024134287701/BKID0008010/SKILLSDA PAYMEN/INGUS</t>
  </si>
  <si>
    <t>SKILLSDA PAYMENT</t>
  </si>
  <si>
    <t>S78278534</t>
  </si>
  <si>
    <t xml:space="preserve">07/05/2021 07:16:20 PM </t>
  </si>
  <si>
    <t>UPI/112701642470/NA/8072478769@payt/Standard Charte</t>
  </si>
  <si>
    <t>S33969915</t>
  </si>
  <si>
    <t>10/05/2021</t>
  </si>
  <si>
    <t xml:space="preserve">10/05/2021 05:00:43 PM </t>
  </si>
  <si>
    <t>INF/INFT/024147752921/openpay payout /ICICI BANK N</t>
  </si>
  <si>
    <t>C64909576</t>
  </si>
  <si>
    <t>11/05/2021</t>
  </si>
  <si>
    <t xml:space="preserve">11/05/2021 03:08:54 AM </t>
  </si>
  <si>
    <t>MMT/IMPS/113102885817/GOOGLEINDI/Axis Bank</t>
  </si>
  <si>
    <t>TEST PAYMENT</t>
  </si>
  <si>
    <t>S51199329</t>
  </si>
  <si>
    <t xml:space="preserve">11/05/2021 12:58:21 PM </t>
  </si>
  <si>
    <t>INF/NEFT/024153415031/HDFC0004166/Salary for Apri/HEMALATHAGOVIN</t>
  </si>
  <si>
    <t>S51199396</t>
  </si>
  <si>
    <t>INF/INFT/024153415071/Salary for Apri/Deepa</t>
  </si>
  <si>
    <t>S51200003</t>
  </si>
  <si>
    <t xml:space="preserve">11/05/2021 12:58:22 PM </t>
  </si>
  <si>
    <t>INF/NEFT/024153415521/CNRB0004704/Salary for Apri/DARSHANPRASATH</t>
  </si>
  <si>
    <t>S51200100</t>
  </si>
  <si>
    <t>INF/NEFT/024153415523/CNRB0002628/Salary for Apri/MANIK</t>
  </si>
  <si>
    <t>S51200501</t>
  </si>
  <si>
    <t>INF/NEFT/024153415522/SBIN0000881/Salary for Apri/ANISHAJUHIA</t>
  </si>
  <si>
    <t>S51200228</t>
  </si>
  <si>
    <t xml:space="preserve">11/05/2021 12:58:23 PM </t>
  </si>
  <si>
    <t>INF/NEFT/024153415526/HDFC0001875/Salaryfor April/DHIVYABARATHIP</t>
  </si>
  <si>
    <t>S51200584</t>
  </si>
  <si>
    <t>INF/NEFT/024153415524/UTIB0000082/Salary for Apri/YOGESH</t>
  </si>
  <si>
    <t>S51200633</t>
  </si>
  <si>
    <t>INF/NEFT/024153415525/HDFC0000141/Salary for Apri/SARITHA</t>
  </si>
  <si>
    <t>S51200402</t>
  </si>
  <si>
    <t xml:space="preserve">11/05/2021 12:58:24 PM </t>
  </si>
  <si>
    <t>INF/NEFT/024153415527/SBIN0003953/Salary for Apri/ArifNassar</t>
  </si>
  <si>
    <t>S77483599</t>
  </si>
  <si>
    <t>12/05/2021</t>
  </si>
  <si>
    <t xml:space="preserve">12/05/2021 05:04:46 PM </t>
  </si>
  <si>
    <t>NEFT-KKBKH21132774807-MURARI DAIRY PRODUCTS-PAYMENT-9849499194-KKBK0000958</t>
  </si>
  <si>
    <t>S93720134</t>
  </si>
  <si>
    <t>13/05/2021</t>
  </si>
  <si>
    <t xml:space="preserve">13/05/2021 02:11:50 PM </t>
  </si>
  <si>
    <t>UPI/113314941696/SFC course/havishero@okhdf/City Union Bank</t>
  </si>
  <si>
    <t>S9602474</t>
  </si>
  <si>
    <t>14/05/2021</t>
  </si>
  <si>
    <t xml:space="preserve">14/05/2021 11:20:45 AM </t>
  </si>
  <si>
    <t>INF/INFT/024172183031/openpay payout /ICICI BANK N</t>
  </si>
  <si>
    <t>S10566405</t>
  </si>
  <si>
    <t xml:space="preserve">14/05/2021 12:00:02 PM </t>
  </si>
  <si>
    <t>INF/NEFT/024172420171/HDFC0009135/Salary for Apri/SANGEETHA</t>
  </si>
  <si>
    <t>S10566728</t>
  </si>
  <si>
    <t>INF/NEFT/024172420172/SBIN0014160/Salary for Apri/YOGALAKSHMITS</t>
  </si>
  <si>
    <t>S13479863</t>
  </si>
  <si>
    <t xml:space="preserve">14/05/2021 02:20:14 PM </t>
  </si>
  <si>
    <t>MMT/IMPS/113414187858/GOOGLEINDI/Axis Bank</t>
  </si>
  <si>
    <t>S30560814</t>
  </si>
  <si>
    <t>15/05/2021</t>
  </si>
  <si>
    <t xml:space="preserve">15/05/2021 12:30:41 PM </t>
  </si>
  <si>
    <t>INF/INFT/024177427501/openpay payout /ICICI BANK N</t>
  </si>
  <si>
    <t>S37903273</t>
  </si>
  <si>
    <t xml:space="preserve">15/05/2021 06:55:16 PM </t>
  </si>
  <si>
    <t>INF/NEFT/024179936751/DBSS0IN0811/Salary for Apri/VISWANATHAN</t>
  </si>
  <si>
    <t>S43764247</t>
  </si>
  <si>
    <t>16/05/2021</t>
  </si>
  <si>
    <t xml:space="preserve">16/05/2021 08:28:19 AM </t>
  </si>
  <si>
    <t>MMT/IMPS/113608480536/GOOGLEINDI/Axis Bank</t>
  </si>
  <si>
    <t>S71378947</t>
  </si>
  <si>
    <t>17/05/2021</t>
  </si>
  <si>
    <t xml:space="preserve">17/05/2021 05:06:00 PM </t>
  </si>
  <si>
    <t>NEFT-N137211506625567-APEKSHA GOURMET JAR-NAUTONEADVERTISMNT-18987630000329-HDF</t>
  </si>
  <si>
    <t>S71899500</t>
  </si>
  <si>
    <t xml:space="preserve">17/05/2021 05:34:04 PM </t>
  </si>
  <si>
    <t>NEFT-N137211506637483-BUN MASKA HOSPITALITY PVT LTD-BUN MASKA ACCT-502000518937</t>
  </si>
  <si>
    <t>S85512554</t>
  </si>
  <si>
    <t>18/05/2021</t>
  </si>
  <si>
    <t xml:space="preserve">18/05/2021 12:33:36 PM </t>
  </si>
  <si>
    <t>INF/NEFT/024190525991/CITI0000003/Salary for Apri/SRIRAM</t>
  </si>
  <si>
    <t>S85512614</t>
  </si>
  <si>
    <t>INF/NEFT/024190525992/UBIN0557021/Salary for Apri/DEEPAK</t>
  </si>
  <si>
    <t>S87490740</t>
  </si>
  <si>
    <t xml:space="preserve">18/05/2021 02:09:39 PM </t>
  </si>
  <si>
    <t>MMT/IMPS/113814415149/AKANKSHAKA/Axis Bank</t>
  </si>
  <si>
    <t>S24752868</t>
  </si>
  <si>
    <t>20/05/2021</t>
  </si>
  <si>
    <t xml:space="preserve">20/05/2021 12:55:57 PM </t>
  </si>
  <si>
    <t>MMT/IMPS/114012391290/MB: NAUTONE FOR/MURARI DAI/Kotak Mahindra</t>
  </si>
  <si>
    <t>S25368603</t>
  </si>
  <si>
    <t xml:space="preserve">20/05/2021 01:26:38 PM </t>
  </si>
  <si>
    <t>MMT/IMPS/114013180157/May month payme/V SCHOEN S/HDFC Bank</t>
  </si>
  <si>
    <t>S26543845</t>
  </si>
  <si>
    <t xml:space="preserve">20/05/2021 02:30:00 PM </t>
  </si>
  <si>
    <t>INF/NEFT/024202553691/RBIS0GSTPMT/noRemark       /GST</t>
  </si>
  <si>
    <t>GST PAYMENT</t>
  </si>
  <si>
    <t>S27089763</t>
  </si>
  <si>
    <t xml:space="preserve">20/05/2021 03:00:42 PM </t>
  </si>
  <si>
    <t>INF/INFT/024202766381/openpay payout /ICICI BANK NODA</t>
  </si>
  <si>
    <t>S27766082</t>
  </si>
  <si>
    <t xml:space="preserve">20/05/2021 03:40:33 PM </t>
  </si>
  <si>
    <t>NEFT-RETURN-24202553691DC-GST-ANY OTHER REASONS  R11</t>
  </si>
  <si>
    <t>GST RETURN</t>
  </si>
  <si>
    <t>S31538773</t>
  </si>
  <si>
    <t xml:space="preserve">20/05/2021 07:01:14 PM </t>
  </si>
  <si>
    <t>MMT/IMPS/114019450421/GOOGLEINDI/Axis Bank</t>
  </si>
  <si>
    <t>S47773269</t>
  </si>
  <si>
    <t>21/05/2021</t>
  </si>
  <si>
    <t xml:space="preserve">21/05/2021 04:33:35 PM </t>
  </si>
  <si>
    <t>INF/INFT/024209023161/Salary for Apri/RAJESHP</t>
  </si>
  <si>
    <t>S47773307</t>
  </si>
  <si>
    <t>INF/INFT/024209023162/Salary for Apri/KEERTHANA</t>
  </si>
  <si>
    <t>S47773816</t>
  </si>
  <si>
    <t>INF/INFT/024209023163/Salary for Apri/RESHMA</t>
  </si>
  <si>
    <t>S47953292</t>
  </si>
  <si>
    <t xml:space="preserve">21/05/2021 04:42:41 PM </t>
  </si>
  <si>
    <t>INF/NEFT/024209113111/KKBK0000468/Salary for Apri/SrihariS</t>
  </si>
  <si>
    <t>S48328805</t>
  </si>
  <si>
    <t xml:space="preserve">21/05/2021 05:04:01 PM </t>
  </si>
  <si>
    <t>NEFT-N141211510356680-JUNAILI-6 MONTH PLAN-50200026573972-HDFC0000001</t>
  </si>
  <si>
    <t>S62495036</t>
  </si>
  <si>
    <t>22/05/2021</t>
  </si>
  <si>
    <t xml:space="preserve">22/05/2021 01:20:13 PM </t>
  </si>
  <si>
    <t>INF/NEFT/024212296491/HDFC0000082/Salary for Apri/Andrew</t>
  </si>
  <si>
    <t>S99020329</t>
  </si>
  <si>
    <t>24/05/2021</t>
  </si>
  <si>
    <t xml:space="preserve">24/05/2021 02:45:44 PM </t>
  </si>
  <si>
    <t>INF/INFT/024219354291/Salary for Apri/SHIDUSHROHINTON</t>
  </si>
  <si>
    <t>S16501863</t>
  </si>
  <si>
    <t>25/05/2021</t>
  </si>
  <si>
    <t xml:space="preserve">25/05/2021 12:46:44 PM </t>
  </si>
  <si>
    <t>MMT/IMPS/114512322386/For Amazon list/TRESSIA FO/HDFC Bank</t>
  </si>
  <si>
    <t>S53588478</t>
  </si>
  <si>
    <t>27/05/2021</t>
  </si>
  <si>
    <t xml:space="preserve">27/05/2021 12:32:02 PM </t>
  </si>
  <si>
    <t>NEFT-KKBKH21147789724-DESMANIA DESIGN PVT LTD-ACCOUNTSDESMANIACOM-3812204154-KK</t>
  </si>
  <si>
    <t>S58556034</t>
  </si>
  <si>
    <t xml:space="preserve">27/05/2021 05:03:09 PM </t>
  </si>
  <si>
    <t>NEFT-AXISP00201273320-AIR FLOW EQUIPMENTS INDIA PRIVATE-8299-917020057675199-UT</t>
  </si>
  <si>
    <t>INVESTER FUND FOR SALARY</t>
  </si>
  <si>
    <t>S61645552</t>
  </si>
  <si>
    <t xml:space="preserve">27/05/2021 07:32:26 PM </t>
  </si>
  <si>
    <t>INF/NEFT/024238354551/UTIB0000006/ETHI01         /PREM</t>
  </si>
  <si>
    <t>WEBSITE</t>
  </si>
  <si>
    <t>S61691872</t>
  </si>
  <si>
    <t xml:space="preserve">27/05/2021 07:33:59 PM </t>
  </si>
  <si>
    <t>INF/INFT/024238365961/Salary for Apri/KUNAL</t>
  </si>
  <si>
    <t>S61691929</t>
  </si>
  <si>
    <t>INF/INFT/024238365962/Balance Salary /KEERTHANA</t>
  </si>
  <si>
    <t>S61692100</t>
  </si>
  <si>
    <t>INF/INFT/024238365963/Balance Salary /RAJESHP</t>
  </si>
  <si>
    <t>S61692168</t>
  </si>
  <si>
    <t>INF/INFT/024238365964/Salary for Apri/SHIDUSHROHINTON</t>
  </si>
  <si>
    <t>S61692239</t>
  </si>
  <si>
    <t xml:space="preserve">27/05/2021 07:34:00 PM </t>
  </si>
  <si>
    <t>INF/INFT/024238365965/Salary for Apri/VIJAYANANTH</t>
  </si>
  <si>
    <t>S62341920</t>
  </si>
  <si>
    <t xml:space="preserve">27/05/2021 08:01:12 PM </t>
  </si>
  <si>
    <t>NEFT-N147211514661378-BOMBAY KESHAR COMPANY-FLIPKARTMANAGEMENT-50200036320986-H</t>
  </si>
  <si>
    <t>S64027170</t>
  </si>
  <si>
    <t xml:space="preserve">27/05/2021 09:31:25 PM </t>
  </si>
  <si>
    <t>NEFT-N147211514681092-BOMBAY KESHAR COMPANY-FLIPKARTMANAGEMENT-50200036320986-H</t>
  </si>
  <si>
    <t>S65563883</t>
  </si>
  <si>
    <t>28/05/2021</t>
  </si>
  <si>
    <t xml:space="preserve">28/05/2021 04:01:18 AM </t>
  </si>
  <si>
    <t>INF/NEFT/024239167141/IDIB000K166/Salary for Apri/SOUNDARYA</t>
  </si>
  <si>
    <t>S65563892</t>
  </si>
  <si>
    <t>INF/NEFT/024239167142/SBIN0000867/Salary for Apri/BEBISHA</t>
  </si>
  <si>
    <t>S65563911</t>
  </si>
  <si>
    <t>INF/NEFT/024239167144/PUNB0743500/Salary for Apri/GowthamTS</t>
  </si>
  <si>
    <t>S65564024</t>
  </si>
  <si>
    <t>INF/NEFT/024239167143/BARB0KALINA/Salary for Apri/AKHILNAIR</t>
  </si>
  <si>
    <t>S65563923</t>
  </si>
  <si>
    <t xml:space="preserve">28/05/2021 04:01:19 AM </t>
  </si>
  <si>
    <t>INF/NEFT/024239167145/IDIB000P218/Salary for Apri/VigneswarPR</t>
  </si>
  <si>
    <t>S65563942</t>
  </si>
  <si>
    <t>INF/NEFT/024239167148/HDFC0001947/Salary for Apri/VIGNESHN</t>
  </si>
  <si>
    <t>S65563946</t>
  </si>
  <si>
    <t>INF/NEFT/024239167691/SBIN0001603/Salary for Apri/HARIHARAN</t>
  </si>
  <si>
    <t>S65564050</t>
  </si>
  <si>
    <t>INF/NEFT/024239167146/HDFC0000111/Salary for Apri/GOUTHAMNARAYANA</t>
  </si>
  <si>
    <t>S65564057</t>
  </si>
  <si>
    <t>INF/NEFT/024239167147/SBIN0008688/Salary for Apri/BARATHP</t>
  </si>
  <si>
    <t>S65563947</t>
  </si>
  <si>
    <t xml:space="preserve">28/05/2021 04:01:20 AM </t>
  </si>
  <si>
    <t>INF/NEFT/024239167149/HDFC0001290/Salary for Apri/ArishRajan</t>
  </si>
  <si>
    <t>S65563953</t>
  </si>
  <si>
    <t>INF/NEFT/024239167693/BKID0008021/Salary for Apri/VIJAYP</t>
  </si>
  <si>
    <t>S65563967</t>
  </si>
  <si>
    <t>INF/NEFT/024239167695/UTIB0004488/Salary for Apri/PPRAVEENKUMAR</t>
  </si>
  <si>
    <t>S65564077</t>
  </si>
  <si>
    <t>INF/NEFT/024239167692/UTIB0001886/Salary for Apri/SHRIVATSHA</t>
  </si>
  <si>
    <t>S65564095</t>
  </si>
  <si>
    <t>INF/NEFT/024239167694/KKBK0008491/Salary for Apri/ADBULHAKKIM</t>
  </si>
  <si>
    <t>S65563978</t>
  </si>
  <si>
    <t xml:space="preserve">28/05/2021 04:01:21 AM </t>
  </si>
  <si>
    <t>INF/NEFT/024239167697/KKBK0000553/Salary for Apri/SELVAGANAPATHY</t>
  </si>
  <si>
    <t>S65563981</t>
  </si>
  <si>
    <t>INF/NEFT/024239167698/IDIB000R021/Salary for Apri/MADAN</t>
  </si>
  <si>
    <t>S65564114</t>
  </si>
  <si>
    <t>INF/NEFT/024239167696/HDFC0000795/Salary for Apri/PreethiS</t>
  </si>
  <si>
    <t>S65564141</t>
  </si>
  <si>
    <t>INF/NEFT/024239167699/HDFC0001216/Salary for Apri/CEO</t>
  </si>
  <si>
    <t>S80203536</t>
  </si>
  <si>
    <t xml:space="preserve">28/05/2021 06:31:30 PM </t>
  </si>
  <si>
    <t>MMT/IMPS/114818505449/GOOGLEINDI/Axis Bank</t>
  </si>
  <si>
    <t>S94125991</t>
  </si>
  <si>
    <t>29/05/2021</t>
  </si>
  <si>
    <t xml:space="preserve">29/05/2021 01:48:59 PM </t>
  </si>
  <si>
    <t>INF/NEFT/024246993871/UBIN0539571/GST PAYMENT FOR/RAJINIKANTHP</t>
  </si>
  <si>
    <t>S94126156</t>
  </si>
  <si>
    <t>INF/INFT/024246993861/NAUTONEOPENAC /FOR ONLINE PAYM/ICICI Bank</t>
  </si>
  <si>
    <t>ICICI TO OPEN FOR (subscription)</t>
  </si>
  <si>
    <t>S99877680</t>
  </si>
  <si>
    <t xml:space="preserve">29/05/2021 07:02:27 PM </t>
  </si>
  <si>
    <t>NEFT-N149211516488679-SHREE RANI SATI SALES PVT LTD-105293405677-01862790000242</t>
  </si>
  <si>
    <t>S31482986</t>
  </si>
  <si>
    <t>31/05/2021</t>
  </si>
  <si>
    <t xml:space="preserve">31/05/2021 01:11:44 PM </t>
  </si>
  <si>
    <t>NEFT-N151211517101694-VANDANA DAGA-VANDYS-50100381512188-HDFC0000001</t>
  </si>
  <si>
    <t>E-Com Revenue</t>
  </si>
  <si>
    <t>S33193120</t>
  </si>
  <si>
    <t xml:space="preserve">31/05/2021 02:13:05 PM </t>
  </si>
  <si>
    <t>MMT/IMPS/115114807489/GOOGLEINDI/Axis Bank</t>
  </si>
  <si>
    <t>Ed-Tech Revenue</t>
  </si>
  <si>
    <t>S40476883</t>
  </si>
  <si>
    <t xml:space="preserve">31/05/2021 07:00:26 PM </t>
  </si>
  <si>
    <t>INF/NEFT/024258369871/HDFC0000572/OYO Rent       /OYO</t>
  </si>
  <si>
    <t>Office Rent</t>
  </si>
  <si>
    <t>S59137963</t>
  </si>
  <si>
    <t>01/06/2021</t>
  </si>
  <si>
    <t xml:space="preserve">01/06/2021 02:33:07 PM </t>
  </si>
  <si>
    <t>CAM/01922DCR/CASH DEP/01-06-21</t>
  </si>
  <si>
    <t>S70928666</t>
  </si>
  <si>
    <t>06/06/2021</t>
  </si>
  <si>
    <t xml:space="preserve">06/06/2021 01:34:06 PM </t>
  </si>
  <si>
    <t>MMT/IMPS/115713019371/GOOGLEINDI/Axis Bank</t>
  </si>
  <si>
    <t>S97284853</t>
  </si>
  <si>
    <t>07/06/2021</t>
  </si>
  <si>
    <t xml:space="preserve">07/06/2021 05:07:47 PM </t>
  </si>
  <si>
    <t>INF/NEFT/024300706341/HDFC0000679/FOR TDS        /BUNMASKAHOSPITA</t>
  </si>
  <si>
    <t>E-Com TDS Amount Return</t>
  </si>
  <si>
    <t>S19288864</t>
  </si>
  <si>
    <t>08/06/2021</t>
  </si>
  <si>
    <t xml:space="preserve">08/06/2021 03:36:06 PM </t>
  </si>
  <si>
    <t>NEFT-N159211527330980-APEKSHA GOURMET JAR-CON1592114680352-18987630000329-HDFC0</t>
  </si>
  <si>
    <t>S23953520</t>
  </si>
  <si>
    <t xml:space="preserve">08/06/2021 06:52:42 PM </t>
  </si>
  <si>
    <t>NEFT-N159211527774599-ARTISAN GROWN ORGANICS PRIVATE LIMI-AGOPL PAYMENT-5020001</t>
  </si>
  <si>
    <t>S45657897</t>
  </si>
  <si>
    <t>09/06/2021</t>
  </si>
  <si>
    <t xml:space="preserve">09/06/2021 06:08:06 PM </t>
  </si>
  <si>
    <t>NEFT-KKBKH21160620125-HEALTHY FOODS ENTERPRISES-PAYMENT-4611856186-KKBK0000958</t>
  </si>
  <si>
    <t>S70445231</t>
  </si>
  <si>
    <t>10/06/2021</t>
  </si>
  <si>
    <t xml:space="preserve">10/06/2021 06:54:20 PM </t>
  </si>
  <si>
    <t>MMT/IMPS/116118875536/GOOGLEINDI/Axis Bank</t>
  </si>
  <si>
    <t>S7191897</t>
  </si>
  <si>
    <t>12/06/2021</t>
  </si>
  <si>
    <t xml:space="preserve">12/06/2021 02:03:59 PM </t>
  </si>
  <si>
    <t>INF/INFT/024334651451/Onlinepromotion/FARGOZI INDIA P</t>
  </si>
  <si>
    <t>S45568637</t>
  </si>
  <si>
    <t>14/06/2021</t>
  </si>
  <si>
    <t xml:space="preserve">14/06/2021 01:19:59 PM </t>
  </si>
  <si>
    <t>MMT/IMPS/116513647598/GOOGLEINDI/Axis Bank</t>
  </si>
  <si>
    <t>S47682560</t>
  </si>
  <si>
    <t xml:space="preserve">14/06/2021 02:42:07 PM </t>
  </si>
  <si>
    <t>NEFT-KKBKH21165881113-J C ENTERPRISES-PAYMENT-4811763765-KKBK0000958</t>
  </si>
  <si>
    <t>S70965479</t>
  </si>
  <si>
    <t>15/06/2021</t>
  </si>
  <si>
    <t xml:space="preserve">15/06/2021 02:34:37 PM </t>
  </si>
  <si>
    <t>NEFT-N166211534334518-SRI KALYANI FOODS-106153968364-50200007478645-HDFC0000240</t>
  </si>
  <si>
    <t>S71049394</t>
  </si>
  <si>
    <t xml:space="preserve">15/06/2021 02:38:04 PM </t>
  </si>
  <si>
    <t>MYB Ann Subs chrgs</t>
  </si>
  <si>
    <t>BANK CHARGE</t>
  </si>
  <si>
    <t>SGST202106152777607501</t>
  </si>
  <si>
    <t>BANK CHARGE GST</t>
  </si>
  <si>
    <t>CGST202106152777607503</t>
  </si>
  <si>
    <t>S71797359</t>
  </si>
  <si>
    <t xml:space="preserve">15/06/2021 03:10:43 PM </t>
  </si>
  <si>
    <t>INF/NEFT/024350652451/SBIN0014160/Salary for May /YOGALAKSHMITS</t>
  </si>
  <si>
    <t>Salary For May</t>
  </si>
  <si>
    <t>S71797810</t>
  </si>
  <si>
    <t>INF/NEFT/024350652452/HDFC0009135/Salary for May /SANGEETHA</t>
  </si>
  <si>
    <t>S71797852</t>
  </si>
  <si>
    <t>INF/NEFT/024350652453/CNRB0002628/Salary for May /MANIK</t>
  </si>
  <si>
    <t>S71797893</t>
  </si>
  <si>
    <t xml:space="preserve">15/06/2021 03:10:44 PM </t>
  </si>
  <si>
    <t>INF/NEFT/024350652454/CNRB0004704/Salary for May /DARSHANPRASATHV</t>
  </si>
  <si>
    <t>S71798019</t>
  </si>
  <si>
    <t>INF/NEFT/024350652455/HDFC0000082/Salary for May /PRATHEEPAP</t>
  </si>
  <si>
    <t>S71798066</t>
  </si>
  <si>
    <t>INF/NEFT/024350652456/HDFC0000136/Salary for May /ABIYA</t>
  </si>
  <si>
    <t>S11711781</t>
  </si>
  <si>
    <t>17/06/2021</t>
  </si>
  <si>
    <t xml:space="preserve">17/06/2021 12:35:07 PM </t>
  </si>
  <si>
    <t>NEFT-IDIBH21168330332-M S  IYAL--00000050302587695-IDIB000S784</t>
  </si>
  <si>
    <t>S12421506</t>
  </si>
  <si>
    <t xml:space="preserve">17/06/2021 01:00:56 PM </t>
  </si>
  <si>
    <t>INF/NEFT/024363980861/SBIN0003953/Salary for May /ArifNassar</t>
  </si>
  <si>
    <t>S19660089</t>
  </si>
  <si>
    <t xml:space="preserve">17/06/2021 06:12:11 PM </t>
  </si>
  <si>
    <t>INF/NEFT/024366835621/HDFC0000572/May Balance Ren/OYO</t>
  </si>
  <si>
    <t>OFFICE RENT</t>
  </si>
  <si>
    <t>S35591045</t>
  </si>
  <si>
    <t>INF/NEFT/024371254161/IOBA0001695/Salary for May /HARISHKUMAR</t>
  </si>
  <si>
    <t>S35591535</t>
  </si>
  <si>
    <t>INF/NEFT/024371254162/UTIB0000082/Salary for May /YOGESH</t>
  </si>
  <si>
    <t>S35591592</t>
  </si>
  <si>
    <t>INF/NEFT/024371254163/YESB0000925/Salary for May /MOHAMEDAZHARN</t>
  </si>
  <si>
    <t>S35591694</t>
  </si>
  <si>
    <t>INF/INFT/024371254201/Salary for May /RESHMA</t>
  </si>
  <si>
    <t>S35591358</t>
  </si>
  <si>
    <t>INF/INFT/024371254202/Salary for May /GANDHI</t>
  </si>
  <si>
    <t>S85443345</t>
  </si>
  <si>
    <t>CLG/DESMANIA DESIOGN/003990/KMB/17.06.2021</t>
  </si>
  <si>
    <t>S11895408</t>
  </si>
  <si>
    <t>INF/NEFT/024392360741/CITI0000003/Salary for May /SRIRAM</t>
  </si>
  <si>
    <t>S65101738</t>
  </si>
  <si>
    <t>CLG/DESMANIA DESIGN/003992/KMB/23.06.2021</t>
  </si>
  <si>
    <t>S68943141</t>
  </si>
  <si>
    <t>INF/NEFT/024436431641/HDFC0001216/Salary for May /CEO</t>
  </si>
  <si>
    <t>S92977822</t>
  </si>
  <si>
    <t>INF/NEFT/024443451361/HDFC0001875/SALARY FOR MAY /DHIVYABARATHIP</t>
  </si>
  <si>
    <t>S92977487</t>
  </si>
  <si>
    <t>INF/NEFT/024443451362/SBIN0001603/SALARY FOR MAY /HARIHARAN</t>
  </si>
  <si>
    <t>S92978721</t>
  </si>
  <si>
    <t>INF/INFT/024443451731/SALARY FOR MAY /RAJESHP</t>
  </si>
  <si>
    <t>S92978844</t>
  </si>
  <si>
    <t>INF/INFT/024443451732/SALARY FOR MAY /KEERTHANA</t>
  </si>
  <si>
    <t>S92978480</t>
  </si>
  <si>
    <t>INF/INFT/024443451733/SALARY FOR MAY /SHIDUSHROHINTON</t>
  </si>
  <si>
    <t>S10396642</t>
  </si>
  <si>
    <t>NEFT-N182211550143809-SRI ETHIRAJ ALAGANANTHAN-FUND INFUSE-50100015514251-HDFC0</t>
  </si>
  <si>
    <t>Investment for Salary</t>
  </si>
  <si>
    <t>S16528032</t>
  </si>
  <si>
    <t>INF/NEFT/024450671861/BARB0PORURX/Refund (Skillsd/ARAVINTHK</t>
  </si>
  <si>
    <t>Refund to CX (Skillsda)</t>
  </si>
  <si>
    <t>S16528421</t>
  </si>
  <si>
    <t>INF/INFT/024450671961/Salary for May /Deepa</t>
  </si>
  <si>
    <t>S16528510</t>
  </si>
  <si>
    <t>INF/INFT/024450671962/Salary for May /KUNAL</t>
  </si>
  <si>
    <t>S16529038</t>
  </si>
  <si>
    <t>INF/NEFT/024450672331/PUNB0743500/Salary for May /GowthamTS</t>
  </si>
  <si>
    <t>S16529297</t>
  </si>
  <si>
    <t>INF/NEFT/024450672332/SBIN0008688/Salary for May /BARATHP</t>
  </si>
  <si>
    <t>S16529360</t>
  </si>
  <si>
    <t>INF/NEFT/024450672333/HDFC0000111/Salary for May /GOUTHAMNARAYANA</t>
  </si>
  <si>
    <t>S16529436</t>
  </si>
  <si>
    <t>INF/NEFT/024450672334/HDFC0000082/Salary for May /Andrew</t>
  </si>
  <si>
    <t>S4492931</t>
  </si>
  <si>
    <t>NEFT-BARBZ21186524624-DURMERIC NATURACEUTICALS PRIVATE L--24140200001153-BARB0P</t>
  </si>
  <si>
    <t>S16042408</t>
  </si>
  <si>
    <t>NEFT-BKIDN21186145560-BHAVANI COFFEE WORKS-ADVANCE-843930110000234-BKID0000200</t>
  </si>
  <si>
    <t>S20688017</t>
  </si>
  <si>
    <t>INF/INFT/024477760841/Salary for May /SHIDUSHROHINTON</t>
  </si>
  <si>
    <t>S20688297</t>
  </si>
  <si>
    <t>INF/NEFT/024477761041/HDFC0000572/OYO Office Rent/OYO</t>
  </si>
  <si>
    <t>S20688605</t>
  </si>
  <si>
    <t>INF/NEFT/024477760941/UTIB0004488/Salary for May /PPRAVEENKUMAR</t>
  </si>
  <si>
    <t>S20688687</t>
  </si>
  <si>
    <t>INF/NEFT/024477760942/IDIB000R021/Salary for May /MADAN</t>
  </si>
  <si>
    <t>S73534943</t>
  </si>
  <si>
    <t>MMT/IMPS/118818804004/amazon agency a/TOFFEE /IDFC bank</t>
  </si>
  <si>
    <t>S98090505</t>
  </si>
  <si>
    <t>INF/NEFT/024503595051/SBIN0000777/Skillsda Refund/SARATHKUMARTR</t>
  </si>
  <si>
    <t>S98090556</t>
  </si>
  <si>
    <t>INF/NEFT/024503595052/CNRB0004476/Skillsda Refund/KovvuriSatyaPha</t>
  </si>
  <si>
    <t>S98090608</t>
  </si>
  <si>
    <t>INF/NEFT/024503595053/BARB0PORURX/Skillsda Refund/ARAVINTHK</t>
  </si>
  <si>
    <t>S98090752</t>
  </si>
  <si>
    <t>INF/NEFT/024503595122/UTIB0004488/Salary for May /PPRAVEENKUMAR</t>
  </si>
  <si>
    <t>S98091159</t>
  </si>
  <si>
    <t>INF/NEFT/024503595121/KKBK0000553/Salary for May /SELVAGANAPATHY</t>
  </si>
  <si>
    <t>S98091257</t>
  </si>
  <si>
    <t>INF/NEFT/024503595123/IDIB000R021/Salary for May /MADAN</t>
  </si>
  <si>
    <t>S98091314</t>
  </si>
  <si>
    <t>INF/NEFT/024503595124/HDFC0001875/Salary for May /DHIVYABARATHIP</t>
  </si>
  <si>
    <t>S46472638</t>
  </si>
  <si>
    <t>MMT/IMPS/119117352984/FUNDS INFUSE/SRI ALAGAN/HDFC Bank</t>
  </si>
  <si>
    <t>Investment for Refund</t>
  </si>
  <si>
    <t>S85656065</t>
  </si>
  <si>
    <t>INF/INFT/024525167571/Skillsda Refund/JAGANSURESHKUMA</t>
  </si>
  <si>
    <t>S88654201</t>
  </si>
  <si>
    <t>MMT/IMPS/119716654953/Payment Best in/BEST INDIA/Karur Vysya Ban</t>
  </si>
  <si>
    <t>S90973332</t>
  </si>
  <si>
    <t>INF/NEFT/024560988592/CNRB0004704/Salary for June/DARSHANPRASATHV</t>
  </si>
  <si>
    <t>Salary For June</t>
  </si>
  <si>
    <t>S90974985</t>
  </si>
  <si>
    <t>INF/NEFT/024560988591/CNRB0001835/Salary for June/SRINIVASANN</t>
  </si>
  <si>
    <t>S90975195</t>
  </si>
  <si>
    <t>INF/NEFT/024560988593/CNRB0002628/Salary for June/MANIK</t>
  </si>
  <si>
    <t>S90975315</t>
  </si>
  <si>
    <t>INF/NEFT/024560988594/SBIN0014160/Salary for June/YOGALAKSHMITS</t>
  </si>
  <si>
    <t>S90975467</t>
  </si>
  <si>
    <t>INF/NEFT/024560988595/HDFC0009135/Salary for June/SANGEETHA</t>
  </si>
  <si>
    <t>S90975594</t>
  </si>
  <si>
    <t>INF/NEFT/024560988596/UBIN0557021/ETHI01 /DEEPAK</t>
  </si>
  <si>
    <t>S39846436</t>
  </si>
  <si>
    <t>NEFT-HSBCN21199997056-CLOUD RETAIL SOLUTIONS PRIVATE LIMI-/ACC/NEFT-166-161018-</t>
  </si>
  <si>
    <t>S57347840</t>
  </si>
  <si>
    <t>INF/NEFT/024578046941/BARB0KALINA/Salary for May /AKHILNAIR</t>
  </si>
  <si>
    <t>SALARY FOR MAY</t>
  </si>
  <si>
    <t>S57348252</t>
  </si>
  <si>
    <t>INF/INFT/024578046982/Salary for June/RESHMA</t>
  </si>
  <si>
    <t>SALARY FOR JUNE</t>
  </si>
  <si>
    <t>S57348562</t>
  </si>
  <si>
    <t>INF/INFT/024578046981/Salary for May /Deepa</t>
  </si>
  <si>
    <t>S57348926</t>
  </si>
  <si>
    <t>INF/INFT/024578046983/Salary for June/GANDHI</t>
  </si>
  <si>
    <t>S81137708</t>
  </si>
  <si>
    <t>NEFT-KKBKH21201605729-BIONINJA HEALTH LIFESTYLE PVT LTD-9811200763-2306251727-</t>
  </si>
  <si>
    <t>S22185930</t>
  </si>
  <si>
    <t>MMT/IMPS/120317960547/MB: NAUTONE BAL/BIONINJA H/Kotak Mahindra</t>
  </si>
  <si>
    <t>S23938535</t>
  </si>
  <si>
    <t>NEFT-N203211574407596-CRUX NUTRITION PRIVATE LIMITED-E COMMERCE SERVICE-5020004</t>
  </si>
  <si>
    <t>S45104696</t>
  </si>
  <si>
    <t>NEFT-N204211575515309-CRUX NUTRITION PRIVATE LIMITED-E COMMERCE SERVICE-5020004</t>
  </si>
  <si>
    <t>S46538508</t>
  </si>
  <si>
    <t>INF/NEFT/024605614131/HDFC0001216/Expense - Reimb/CEO</t>
  </si>
  <si>
    <t>S46538345</t>
  </si>
  <si>
    <t>INF/NEFT/024605614431/IOBA0001695/Salary for June/HARISHKUMAR</t>
  </si>
  <si>
    <t>S46538811</t>
  </si>
  <si>
    <t>INF/NEFT/024605614432/HDFC0000082/Salary for June/PRATHEEPAP</t>
  </si>
  <si>
    <t>S46539010</t>
  </si>
  <si>
    <t>INF/NEFT/024605614433/YESB0000925/Salary for June/MOHAMEDAZHARN</t>
  </si>
  <si>
    <t>S46539108</t>
  </si>
  <si>
    <t>INF/NEFT/024605614434/HDFC0001875/Salary for June/DHIVYABARATHIP</t>
  </si>
  <si>
    <t>S46539154</t>
  </si>
  <si>
    <t>INF/NEFT/024605614435/UBIN0557021/Salary for June/DEEPAK</t>
  </si>
  <si>
    <t>S46539246</t>
  </si>
  <si>
    <t>INF/NEFT/024605614436/SBIN0001603/Salary for May /HARIHARAN</t>
  </si>
  <si>
    <t>S46539333</t>
  </si>
  <si>
    <t>INF/NEFT/024605614437/KKBK0008491/Salary for May /ADBULHAKKIM</t>
  </si>
  <si>
    <t>S63305614</t>
  </si>
  <si>
    <t>INF/NEFT/024609291081/UBIN0539571/GST May Payment/RAJINIKANTHP</t>
  </si>
  <si>
    <t>S63305888</t>
  </si>
  <si>
    <t>INF/NEFT/024609291082/HDFC0000082/Salary for June/Andrew</t>
  </si>
  <si>
    <t>Transaction Date</t>
  </si>
  <si>
    <t>Contact</t>
  </si>
  <si>
    <t>Category</t>
  </si>
  <si>
    <t>Ref no</t>
  </si>
  <si>
    <t>Amount</t>
  </si>
  <si>
    <t>CR/DR</t>
  </si>
  <si>
    <t>Mode</t>
  </si>
  <si>
    <t>N/A</t>
  </si>
  <si>
    <t>Default</t>
  </si>
  <si>
    <t>Founder Card Transaction</t>
  </si>
  <si>
    <t>WALLET</t>
  </si>
  <si>
    <t>AutoPay Google</t>
  </si>
  <si>
    <t>Feb-Salary</t>
  </si>
  <si>
    <t>Canva Payment</t>
  </si>
  <si>
    <t>Ashish</t>
  </si>
  <si>
    <t>UPI Transaction from client VPA:9896912238@ybl</t>
  </si>
  <si>
    <t>UPI</t>
  </si>
  <si>
    <t>Revenue Ed-tech</t>
  </si>
  <si>
    <t>Total CR</t>
  </si>
  <si>
    <t>Total Debit</t>
  </si>
  <si>
    <t>PayU</t>
  </si>
  <si>
    <t>26,11,235.28</t>
  </si>
  <si>
    <t>25,58,345.7</t>
  </si>
  <si>
    <t>TDR debit</t>
  </si>
  <si>
    <t>st_619912ae-f0ee-4371-b556-96336ce3a0db</t>
  </si>
  <si>
    <t>PG Consolidated Open Pay Settlement</t>
  </si>
  <si>
    <t>Transfer Charges</t>
  </si>
  <si>
    <t>success</t>
  </si>
  <si>
    <t>Revenue E.com</t>
  </si>
  <si>
    <t>Google Payment</t>
  </si>
  <si>
    <t>Adobe Payment</t>
  </si>
  <si>
    <t>Manju</t>
  </si>
  <si>
    <t>UPI Transaction from client VPA:manjumaney714@okhdfcbank</t>
  </si>
  <si>
    <t>UPI Transaction from client VPA:ashishjakhar9896@oksbi</t>
  </si>
  <si>
    <t>Arish</t>
  </si>
  <si>
    <t>Fund Transfer</t>
  </si>
  <si>
    <t>IMPS</t>
  </si>
  <si>
    <t>Suryanarayanan</t>
  </si>
  <si>
    <t>UPI Transaction from client VPA:8978599223@ybl</t>
  </si>
  <si>
    <t>Team Event</t>
  </si>
  <si>
    <t>QR Transaction from client VPA:bebishakumar1022@oksbi</t>
  </si>
  <si>
    <t>UPI_QR</t>
  </si>
  <si>
    <t>Employee Loan Return</t>
  </si>
  <si>
    <t>Nautone</t>
  </si>
  <si>
    <t>Expense</t>
  </si>
  <si>
    <t>st_9aebac71-2ea6-41ba-be6c-fd6f2fb665e0</t>
  </si>
  <si>
    <t>QR Transaction from client VPA:prasanthgowtham1998@okicici</t>
  </si>
  <si>
    <t>YOGESH</t>
  </si>
  <si>
    <t>Employee Urgent Loan</t>
  </si>
  <si>
    <t>QR Transaction from client VPA:9095338647@paytm</t>
  </si>
  <si>
    <t>Hariharan</t>
  </si>
  <si>
    <t>st_260419a7-24a2-4a6b-99a5-b971ef34d343</t>
  </si>
  <si>
    <t>Thennarasu K</t>
  </si>
  <si>
    <t>UPI Transaction from client VPA:9095338647@paytm</t>
  </si>
  <si>
    <t>st_22a74872-c3c6-40d7-b9da-09518a69d3ca</t>
  </si>
  <si>
    <t>Revenue-E.com</t>
  </si>
  <si>
    <t>Reversal of transaction charges for the month of March 2021</t>
  </si>
  <si>
    <t>TDR_Cashback_002</t>
  </si>
  <si>
    <t>CASH BACK FROM OPEN</t>
  </si>
  <si>
    <t>Open Bank Cash Back</t>
  </si>
  <si>
    <t>QR Transaction from client VPA:lvignesh.v8@okhdfcbank</t>
  </si>
  <si>
    <t>st_481040d0-1606-4a24-a4b5-a57ddba92b7a</t>
  </si>
  <si>
    <t>QR Transaction from client VPA:sarathkumar1957612@oksbi</t>
  </si>
  <si>
    <t>SRI ETHIRAJ ALAGANANTHAN</t>
  </si>
  <si>
    <t>Credited by:- NAUTONE PRIVATE LIMITED UTR:- 024246993861</t>
  </si>
  <si>
    <t>NEFT/RTGS</t>
  </si>
  <si>
    <t>ICICI to OPEN For Online Payments</t>
  </si>
  <si>
    <t>NEFT</t>
  </si>
  <si>
    <t>Emergency Salary Payment</t>
  </si>
  <si>
    <t>refunding - bank_transaction_status_id=17</t>
  </si>
  <si>
    <t>Payment Failed (Refund)</t>
  </si>
  <si>
    <t>WORDPRESS Payment</t>
  </si>
  <si>
    <t>st_4e1bcf9e-fb10-4ab7-b289-3a1c544b101a</t>
  </si>
  <si>
    <t>Payment Gateway processing charges</t>
  </si>
  <si>
    <t>Ecom Revenue (Payment Settlement)</t>
  </si>
  <si>
    <t>Payout to ICICI</t>
  </si>
  <si>
    <t>st_3213a86f-dda4-4245-bca3-3b05b308cea5</t>
  </si>
  <si>
    <t>Ed-Tech Revenue (Payment Settlement)</t>
  </si>
  <si>
    <t>st_dd1ddae9-27d1-47f7-89ff-b8894229b3d8</t>
  </si>
  <si>
    <t>Reversal of transaction charges for the month of April 2021</t>
  </si>
  <si>
    <t>TDR_Cashback_003</t>
  </si>
  <si>
    <t>Payment Gateway Cashback</t>
  </si>
  <si>
    <t>Shivaraj</t>
  </si>
  <si>
    <t>UPI Transaction from client VPA:9384758234@paytm</t>
  </si>
  <si>
    <t>Maria</t>
  </si>
  <si>
    <t>UPI Transaction from client VPA:9444292109@ybl</t>
  </si>
  <si>
    <t>st_2f9c3524-cf34-4347-a25d-53e431afc36d</t>
  </si>
  <si>
    <t>ZOOM Payment</t>
  </si>
  <si>
    <t>st_cdfcf9c2-b898-477d-881f-4247677c0e12</t>
  </si>
  <si>
    <t>st_85d0a022-de4e-4339-88f0-a184e6dcfecb</t>
  </si>
  <si>
    <t>Credit</t>
  </si>
  <si>
    <t>DEBIT</t>
  </si>
  <si>
    <t>APR'21</t>
  </si>
  <si>
    <t>totral  CR</t>
  </si>
  <si>
    <t>Debit</t>
  </si>
  <si>
    <t>May month Salary</t>
  </si>
  <si>
    <t>CANVA</t>
  </si>
  <si>
    <t>Ed-Tech Refund to Cx</t>
  </si>
  <si>
    <t>Marketing Tools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</si>
</sst>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:ss"/>
    <numFmt numFmtId="165" formatCode="yyyy\-mm\-dd\ hh:mm:ss"/>
  </numFmts>
  <fonts count="15" x14ac:knownFonts="1">
    <font>
      <sz val="10"/>
      <color rgb="FF000000"/>
      <name val="Arial"/>
    </font>
    <font>
      <b/>
      <sz val="12"/>
      <name val="Times New Roman"/>
    </font>
    <font>
      <sz val="12"/>
      <name val="Times New Roman"/>
    </font>
    <font>
      <sz val="12"/>
      <color rgb="FF000000"/>
      <name val="Times New Roman"/>
    </font>
    <font>
      <b/>
      <sz val="10"/>
      <color theme="1"/>
      <name val="Times New Roman"/>
    </font>
    <font>
      <sz val="10"/>
      <color theme="1"/>
      <name val="Calibri"/>
    </font>
    <font>
      <b/>
      <sz val="10"/>
      <color theme="1"/>
      <name val="Calibri"/>
    </font>
    <font>
      <sz val="10"/>
      <color theme="1"/>
      <name val="Times New Roman"/>
    </font>
    <font>
      <sz val="10"/>
      <color theme="1"/>
      <name val="Calibri"/>
    </font>
    <font>
      <sz val="10"/>
      <color theme="1"/>
      <name val="Arial"/>
    </font>
    <font>
      <u/>
      <sz val="10"/>
      <color rgb="FF1155CC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sz val="11"/>
      <color rgb="FF000000"/>
      <name val="Calibri"/>
    </font>
    <font>
      <sz val="10"/>
      <color rgb="FF000000"/>
      <name val="Times New Roman"/>
    </font>
  </fonts>
  <fills count="15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A2C4C9"/>
        <bgColor rgb="FFA2C4C9"/>
      </patternFill>
    </fill>
    <fill>
      <patternFill patternType="solid">
        <fgColor rgb="FFA4C2F4"/>
        <bgColor rgb="FFA4C2F4"/>
      </patternFill>
    </fill>
    <fill>
      <patternFill patternType="solid">
        <fgColor rgb="FFD0E0E3"/>
        <bgColor rgb="FFD0E0E3"/>
      </patternFill>
    </fill>
    <fill>
      <patternFill patternType="solid">
        <fgColor rgb="FFFF9900"/>
        <bgColor rgb="FFFF9900"/>
      </patternFill>
    </fill>
    <fill>
      <patternFill patternType="solid">
        <fgColor rgb="FF1C4587"/>
        <bgColor rgb="FF1C4587"/>
      </patternFill>
    </fill>
    <fill>
      <patternFill patternType="solid">
        <fgColor rgb="FFFFE599"/>
        <bgColor rgb="FFFFE599"/>
      </patternFill>
    </fill>
    <fill>
      <patternFill patternType="solid">
        <fgColor rgb="FFF9CB9C"/>
        <bgColor rgb="FFF9CB9C"/>
      </patternFill>
    </fill>
    <fill>
      <patternFill patternType="solid">
        <fgColor rgb="FFFF00FF"/>
        <bgColor rgb="FFFF00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5" fillId="6" borderId="0" xfId="0" applyFont="1" applyFill="1" applyAlignment="1"/>
    <xf numFmtId="0" fontId="5" fillId="6" borderId="0" xfId="0" applyFont="1" applyFill="1"/>
    <xf numFmtId="0" fontId="10" fillId="0" borderId="2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3" fontId="5" fillId="3" borderId="0" xfId="0" applyNumberFormat="1" applyFont="1" applyFill="1" applyAlignment="1"/>
    <xf numFmtId="0" fontId="5" fillId="3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2" fillId="8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7" fillId="14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/>
    <xf numFmtId="4" fontId="8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venue-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4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 x14ac:dyDescent="0.25"/>
  <cols>
    <col min="1" max="1" width="7.44140625" customWidth="1"/>
    <col min="2" max="2" width="15.5546875" customWidth="1"/>
    <col min="3" max="3" width="11.88671875" customWidth="1"/>
    <col min="4" max="4" width="24.5546875" customWidth="1"/>
    <col min="5" max="5" width="106.109375" customWidth="1"/>
    <col min="6" max="6" width="10" customWidth="1"/>
    <col min="7" max="7" width="27" customWidth="1"/>
    <col min="8" max="8" width="24.33203125" hidden="1" customWidth="1"/>
    <col min="9" max="9" width="35.5546875" customWidth="1"/>
    <col min="10" max="25" width="86.109375" customWidth="1"/>
  </cols>
  <sheetData>
    <row r="1" spans="1:25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" customHeight="1" x14ac:dyDescent="0.25">
      <c r="A2" s="5">
        <v>1</v>
      </c>
      <c r="B2" s="5" t="s">
        <v>9</v>
      </c>
      <c r="C2" s="5" t="s">
        <v>10</v>
      </c>
      <c r="D2" s="5" t="s">
        <v>11</v>
      </c>
      <c r="E2" s="6" t="s">
        <v>12</v>
      </c>
      <c r="F2" s="5" t="s">
        <v>13</v>
      </c>
      <c r="G2" s="5">
        <v>35000</v>
      </c>
      <c r="H2" s="5">
        <v>35000</v>
      </c>
      <c r="I2" s="7" t="s">
        <v>14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" customHeight="1" x14ac:dyDescent="0.25">
      <c r="A3" s="5">
        <v>2</v>
      </c>
      <c r="B3" s="5" t="s">
        <v>15</v>
      </c>
      <c r="C3" s="5" t="s">
        <v>16</v>
      </c>
      <c r="D3" s="5" t="s">
        <v>17</v>
      </c>
      <c r="E3" s="6" t="s">
        <v>18</v>
      </c>
      <c r="F3" s="5" t="s">
        <v>19</v>
      </c>
      <c r="G3" s="5">
        <v>35000</v>
      </c>
      <c r="H3" s="5">
        <v>0</v>
      </c>
      <c r="I3" s="7" t="s">
        <v>20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5" customHeight="1" x14ac:dyDescent="0.25">
      <c r="A4" s="5">
        <v>3</v>
      </c>
      <c r="B4" s="5" t="s">
        <v>21</v>
      </c>
      <c r="C4" s="5" t="s">
        <v>22</v>
      </c>
      <c r="D4" s="5" t="s">
        <v>23</v>
      </c>
      <c r="E4" s="6" t="s">
        <v>24</v>
      </c>
      <c r="F4" s="5" t="s">
        <v>13</v>
      </c>
      <c r="G4" s="5">
        <v>450000</v>
      </c>
      <c r="H4" s="5">
        <v>450000</v>
      </c>
      <c r="I4" s="7" t="s">
        <v>14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5" customHeight="1" x14ac:dyDescent="0.25">
      <c r="A5" s="5">
        <v>4</v>
      </c>
      <c r="B5" s="5" t="s">
        <v>25</v>
      </c>
      <c r="C5" s="5" t="s">
        <v>26</v>
      </c>
      <c r="D5" s="5" t="s">
        <v>27</v>
      </c>
      <c r="E5" s="6" t="s">
        <v>28</v>
      </c>
      <c r="F5" s="5" t="s">
        <v>19</v>
      </c>
      <c r="G5" s="5">
        <v>14500</v>
      </c>
      <c r="H5" s="5">
        <v>435500</v>
      </c>
      <c r="I5" s="7" t="s">
        <v>29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5" customHeight="1" x14ac:dyDescent="0.25">
      <c r="A6" s="5">
        <v>5</v>
      </c>
      <c r="B6" s="5" t="s">
        <v>30</v>
      </c>
      <c r="C6" s="5" t="s">
        <v>26</v>
      </c>
      <c r="D6" s="5" t="s">
        <v>31</v>
      </c>
      <c r="E6" s="6" t="s">
        <v>32</v>
      </c>
      <c r="F6" s="5" t="s">
        <v>19</v>
      </c>
      <c r="G6" s="5">
        <v>59916</v>
      </c>
      <c r="H6" s="5">
        <v>375584</v>
      </c>
      <c r="I6" s="7" t="s">
        <v>29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5" customHeight="1" x14ac:dyDescent="0.25">
      <c r="A7" s="5">
        <v>6</v>
      </c>
      <c r="B7" s="5" t="s">
        <v>33</v>
      </c>
      <c r="C7" s="5" t="s">
        <v>26</v>
      </c>
      <c r="D7" s="5" t="s">
        <v>34</v>
      </c>
      <c r="E7" s="6" t="s">
        <v>35</v>
      </c>
      <c r="F7" s="5" t="s">
        <v>19</v>
      </c>
      <c r="G7" s="5">
        <v>60000</v>
      </c>
      <c r="H7" s="5">
        <v>315584</v>
      </c>
      <c r="I7" s="7" t="s">
        <v>29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 customHeight="1" x14ac:dyDescent="0.25">
      <c r="A8" s="5">
        <v>7</v>
      </c>
      <c r="B8" s="5" t="s">
        <v>36</v>
      </c>
      <c r="C8" s="5" t="s">
        <v>26</v>
      </c>
      <c r="D8" s="5" t="s">
        <v>34</v>
      </c>
      <c r="E8" s="6" t="s">
        <v>37</v>
      </c>
      <c r="F8" s="5" t="s">
        <v>19</v>
      </c>
      <c r="G8" s="5">
        <v>29000</v>
      </c>
      <c r="H8" s="5">
        <v>286584</v>
      </c>
      <c r="I8" s="7" t="s">
        <v>29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 x14ac:dyDescent="0.25">
      <c r="A9" s="5">
        <v>8</v>
      </c>
      <c r="B9" s="5" t="s">
        <v>38</v>
      </c>
      <c r="C9" s="5" t="s">
        <v>26</v>
      </c>
      <c r="D9" s="5" t="s">
        <v>34</v>
      </c>
      <c r="E9" s="6" t="s">
        <v>39</v>
      </c>
      <c r="F9" s="5" t="s">
        <v>19</v>
      </c>
      <c r="G9" s="5">
        <v>37500</v>
      </c>
      <c r="H9" s="5">
        <v>249084</v>
      </c>
      <c r="I9" s="7" t="s">
        <v>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5" customHeight="1" x14ac:dyDescent="0.25">
      <c r="A10" s="5">
        <v>9</v>
      </c>
      <c r="B10" s="5" t="s">
        <v>40</v>
      </c>
      <c r="C10" s="5" t="s">
        <v>26</v>
      </c>
      <c r="D10" s="5" t="s">
        <v>34</v>
      </c>
      <c r="E10" s="6" t="s">
        <v>41</v>
      </c>
      <c r="F10" s="5" t="s">
        <v>19</v>
      </c>
      <c r="G10" s="5">
        <v>160000</v>
      </c>
      <c r="H10" s="5">
        <v>89084</v>
      </c>
      <c r="I10" s="7" t="s">
        <v>29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5" customHeight="1" x14ac:dyDescent="0.25">
      <c r="A11" s="5">
        <v>10</v>
      </c>
      <c r="B11" s="5" t="s">
        <v>42</v>
      </c>
      <c r="C11" s="5" t="s">
        <v>26</v>
      </c>
      <c r="D11" s="5" t="s">
        <v>43</v>
      </c>
      <c r="E11" s="6" t="s">
        <v>44</v>
      </c>
      <c r="F11" s="5" t="s">
        <v>19</v>
      </c>
      <c r="G11" s="5">
        <v>12500</v>
      </c>
      <c r="H11" s="5">
        <v>76584</v>
      </c>
      <c r="I11" s="7" t="s">
        <v>29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5" customHeight="1" x14ac:dyDescent="0.25">
      <c r="A12" s="5">
        <v>11</v>
      </c>
      <c r="B12" s="5" t="s">
        <v>45</v>
      </c>
      <c r="C12" s="5" t="s">
        <v>26</v>
      </c>
      <c r="D12" s="5" t="s">
        <v>43</v>
      </c>
      <c r="E12" s="6" t="s">
        <v>46</v>
      </c>
      <c r="F12" s="5" t="s">
        <v>19</v>
      </c>
      <c r="G12" s="5">
        <v>14758</v>
      </c>
      <c r="H12" s="5">
        <v>61826</v>
      </c>
      <c r="I12" s="7" t="s">
        <v>29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" customHeight="1" x14ac:dyDescent="0.25">
      <c r="A13" s="5">
        <v>12</v>
      </c>
      <c r="B13" s="5" t="s">
        <v>47</v>
      </c>
      <c r="C13" s="5" t="s">
        <v>26</v>
      </c>
      <c r="D13" s="5" t="s">
        <v>43</v>
      </c>
      <c r="E13" s="6" t="s">
        <v>48</v>
      </c>
      <c r="F13" s="5" t="s">
        <v>19</v>
      </c>
      <c r="G13" s="5">
        <v>23821</v>
      </c>
      <c r="H13" s="5">
        <v>38005</v>
      </c>
      <c r="I13" s="7" t="s">
        <v>29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" customHeight="1" x14ac:dyDescent="0.25">
      <c r="A14" s="5">
        <v>13</v>
      </c>
      <c r="B14" s="5" t="s">
        <v>49</v>
      </c>
      <c r="C14" s="5" t="s">
        <v>26</v>
      </c>
      <c r="D14" s="5" t="s">
        <v>50</v>
      </c>
      <c r="E14" s="6" t="s">
        <v>51</v>
      </c>
      <c r="F14" s="5" t="s">
        <v>19</v>
      </c>
      <c r="G14" s="5">
        <v>25000</v>
      </c>
      <c r="H14" s="5">
        <v>13005</v>
      </c>
      <c r="I14" s="7" t="s">
        <v>29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5" customHeight="1" x14ac:dyDescent="0.25">
      <c r="A15" s="5">
        <v>14</v>
      </c>
      <c r="B15" s="5" t="s">
        <v>52</v>
      </c>
      <c r="C15" s="5" t="s">
        <v>26</v>
      </c>
      <c r="D15" s="5" t="s">
        <v>50</v>
      </c>
      <c r="E15" s="6" t="s">
        <v>53</v>
      </c>
      <c r="F15" s="5" t="s">
        <v>19</v>
      </c>
      <c r="G15" s="5">
        <v>12214</v>
      </c>
      <c r="H15" s="5">
        <v>791</v>
      </c>
      <c r="I15" s="7" t="s">
        <v>29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" customHeight="1" x14ac:dyDescent="0.25">
      <c r="A16" s="5">
        <v>15</v>
      </c>
      <c r="B16" s="5" t="s">
        <v>54</v>
      </c>
      <c r="C16" s="5" t="s">
        <v>55</v>
      </c>
      <c r="D16" s="5" t="s">
        <v>56</v>
      </c>
      <c r="E16" s="6" t="s">
        <v>57</v>
      </c>
      <c r="F16" s="5" t="s">
        <v>13</v>
      </c>
      <c r="G16" s="5">
        <v>72000</v>
      </c>
      <c r="H16" s="5">
        <v>72791</v>
      </c>
      <c r="I16" s="7" t="s">
        <v>14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5" customHeight="1" x14ac:dyDescent="0.25">
      <c r="A17" s="5">
        <v>16</v>
      </c>
      <c r="B17" s="5" t="s">
        <v>58</v>
      </c>
      <c r="C17" s="5" t="s">
        <v>55</v>
      </c>
      <c r="D17" s="5" t="s">
        <v>59</v>
      </c>
      <c r="E17" s="6" t="s">
        <v>60</v>
      </c>
      <c r="F17" s="5" t="s">
        <v>19</v>
      </c>
      <c r="G17" s="5">
        <v>15000</v>
      </c>
      <c r="H17" s="5">
        <v>57791</v>
      </c>
      <c r="I17" s="7" t="s">
        <v>29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 customHeight="1" x14ac:dyDescent="0.25">
      <c r="A18" s="5">
        <v>17</v>
      </c>
      <c r="B18" s="5" t="s">
        <v>61</v>
      </c>
      <c r="C18" s="5" t="s">
        <v>55</v>
      </c>
      <c r="D18" s="5" t="s">
        <v>62</v>
      </c>
      <c r="E18" s="6" t="s">
        <v>63</v>
      </c>
      <c r="F18" s="5" t="s">
        <v>19</v>
      </c>
      <c r="G18" s="5">
        <v>24603</v>
      </c>
      <c r="H18" s="5">
        <v>33188</v>
      </c>
      <c r="I18" s="7" t="s">
        <v>29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 customHeight="1" x14ac:dyDescent="0.25">
      <c r="A19" s="5">
        <v>18</v>
      </c>
      <c r="B19" s="5" t="s">
        <v>64</v>
      </c>
      <c r="C19" s="5" t="s">
        <v>55</v>
      </c>
      <c r="D19" s="5" t="s">
        <v>62</v>
      </c>
      <c r="E19" s="6" t="s">
        <v>65</v>
      </c>
      <c r="F19" s="5" t="s">
        <v>19</v>
      </c>
      <c r="G19" s="5">
        <v>27964</v>
      </c>
      <c r="H19" s="5">
        <v>5224</v>
      </c>
      <c r="I19" s="7" t="s">
        <v>29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" customHeight="1" x14ac:dyDescent="0.25">
      <c r="A20" s="5">
        <v>19</v>
      </c>
      <c r="B20" s="5" t="s">
        <v>66</v>
      </c>
      <c r="C20" s="5" t="s">
        <v>67</v>
      </c>
      <c r="D20" s="5" t="s">
        <v>68</v>
      </c>
      <c r="E20" s="6" t="s">
        <v>69</v>
      </c>
      <c r="F20" s="5" t="s">
        <v>13</v>
      </c>
      <c r="G20" s="5">
        <v>8999</v>
      </c>
      <c r="H20" s="5">
        <v>14223</v>
      </c>
      <c r="I20" s="7" t="s">
        <v>70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 customHeight="1" x14ac:dyDescent="0.25">
      <c r="A21" s="5">
        <v>20</v>
      </c>
      <c r="B21" s="5" t="s">
        <v>71</v>
      </c>
      <c r="C21" s="5" t="s">
        <v>72</v>
      </c>
      <c r="D21" s="5" t="s">
        <v>73</v>
      </c>
      <c r="E21" s="6" t="s">
        <v>74</v>
      </c>
      <c r="F21" s="5" t="s">
        <v>13</v>
      </c>
      <c r="G21" s="5">
        <v>200000</v>
      </c>
      <c r="H21" s="5">
        <v>214223</v>
      </c>
      <c r="I21" s="7" t="s">
        <v>14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 x14ac:dyDescent="0.25">
      <c r="A22" s="5">
        <v>21</v>
      </c>
      <c r="B22" s="5" t="s">
        <v>75</v>
      </c>
      <c r="C22" s="5" t="s">
        <v>72</v>
      </c>
      <c r="D22" s="5" t="s">
        <v>76</v>
      </c>
      <c r="E22" s="6" t="s">
        <v>77</v>
      </c>
      <c r="F22" s="5" t="s">
        <v>19</v>
      </c>
      <c r="G22" s="5">
        <v>200000</v>
      </c>
      <c r="H22" s="5">
        <v>14223</v>
      </c>
      <c r="I22" s="7" t="s">
        <v>78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 x14ac:dyDescent="0.25">
      <c r="A23" s="5">
        <v>22</v>
      </c>
      <c r="B23" s="5" t="s">
        <v>79</v>
      </c>
      <c r="C23" s="5" t="s">
        <v>72</v>
      </c>
      <c r="D23" s="5" t="s">
        <v>80</v>
      </c>
      <c r="E23" s="6" t="s">
        <v>81</v>
      </c>
      <c r="F23" s="5" t="s">
        <v>13</v>
      </c>
      <c r="G23" s="5">
        <v>300000</v>
      </c>
      <c r="H23" s="5">
        <v>314223</v>
      </c>
      <c r="I23" s="7" t="s">
        <v>14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 customHeight="1" x14ac:dyDescent="0.25">
      <c r="A24" s="5">
        <v>23</v>
      </c>
      <c r="B24" s="5" t="s">
        <v>82</v>
      </c>
      <c r="C24" s="5" t="s">
        <v>72</v>
      </c>
      <c r="D24" s="5" t="s">
        <v>83</v>
      </c>
      <c r="E24" s="6" t="s">
        <v>84</v>
      </c>
      <c r="F24" s="5" t="s">
        <v>19</v>
      </c>
      <c r="G24" s="5">
        <v>100000</v>
      </c>
      <c r="H24" s="5">
        <v>214223</v>
      </c>
      <c r="I24" s="7" t="s">
        <v>78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 x14ac:dyDescent="0.25">
      <c r="A25" s="5">
        <v>24</v>
      </c>
      <c r="B25" s="5" t="s">
        <v>85</v>
      </c>
      <c r="C25" s="5" t="s">
        <v>72</v>
      </c>
      <c r="D25" s="5" t="s">
        <v>86</v>
      </c>
      <c r="E25" s="6" t="s">
        <v>87</v>
      </c>
      <c r="F25" s="5" t="s">
        <v>19</v>
      </c>
      <c r="G25" s="5">
        <v>200000</v>
      </c>
      <c r="H25" s="5">
        <v>14223</v>
      </c>
      <c r="I25" s="7" t="s">
        <v>78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5" customHeight="1" x14ac:dyDescent="0.25">
      <c r="A26" s="5">
        <v>25</v>
      </c>
      <c r="B26" s="5" t="s">
        <v>88</v>
      </c>
      <c r="C26" s="5" t="s">
        <v>89</v>
      </c>
      <c r="D26" s="5" t="s">
        <v>90</v>
      </c>
      <c r="E26" s="6" t="s">
        <v>91</v>
      </c>
      <c r="F26" s="5" t="s">
        <v>13</v>
      </c>
      <c r="G26" s="5">
        <v>300000</v>
      </c>
      <c r="H26" s="5">
        <v>314223</v>
      </c>
      <c r="I26" s="7" t="s">
        <v>14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5" customHeight="1" x14ac:dyDescent="0.25">
      <c r="A27" s="5">
        <v>26</v>
      </c>
      <c r="B27" s="5" t="s">
        <v>92</v>
      </c>
      <c r="C27" s="5" t="s">
        <v>93</v>
      </c>
      <c r="D27" s="5" t="s">
        <v>94</v>
      </c>
      <c r="E27" s="6" t="s">
        <v>95</v>
      </c>
      <c r="F27" s="5" t="s">
        <v>19</v>
      </c>
      <c r="G27" s="5">
        <v>260200</v>
      </c>
      <c r="H27" s="5">
        <v>54023</v>
      </c>
      <c r="I27" s="7" t="s">
        <v>78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5" customHeight="1" x14ac:dyDescent="0.25">
      <c r="A28" s="5">
        <v>27</v>
      </c>
      <c r="B28" s="5" t="s">
        <v>96</v>
      </c>
      <c r="C28" s="5" t="s">
        <v>93</v>
      </c>
      <c r="D28" s="5" t="s">
        <v>97</v>
      </c>
      <c r="E28" s="6" t="s">
        <v>98</v>
      </c>
      <c r="F28" s="5" t="s">
        <v>19</v>
      </c>
      <c r="G28" s="5">
        <v>30000</v>
      </c>
      <c r="H28" s="5">
        <v>24023</v>
      </c>
      <c r="I28" s="7" t="s">
        <v>29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5" customHeight="1" x14ac:dyDescent="0.25">
      <c r="A29" s="5">
        <v>28</v>
      </c>
      <c r="B29" s="5" t="s">
        <v>99</v>
      </c>
      <c r="C29" s="5" t="s">
        <v>100</v>
      </c>
      <c r="D29" s="5" t="s">
        <v>101</v>
      </c>
      <c r="E29" s="6" t="s">
        <v>102</v>
      </c>
      <c r="F29" s="5" t="s">
        <v>13</v>
      </c>
      <c r="G29" s="5">
        <v>1.1100000000000001</v>
      </c>
      <c r="H29" s="5">
        <v>24024.11</v>
      </c>
      <c r="I29" s="7" t="s">
        <v>103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ht="15" customHeight="1" x14ac:dyDescent="0.25">
      <c r="A30" s="5">
        <v>29</v>
      </c>
      <c r="B30" s="5" t="s">
        <v>104</v>
      </c>
      <c r="C30" s="5" t="s">
        <v>100</v>
      </c>
      <c r="D30" s="5" t="s">
        <v>105</v>
      </c>
      <c r="E30" s="6" t="s">
        <v>106</v>
      </c>
      <c r="F30" s="5" t="s">
        <v>13</v>
      </c>
      <c r="G30" s="5">
        <v>1.08</v>
      </c>
      <c r="H30" s="5">
        <v>24025.19</v>
      </c>
      <c r="I30" s="7" t="s">
        <v>103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5" customHeight="1" x14ac:dyDescent="0.25">
      <c r="A31" s="5">
        <v>30</v>
      </c>
      <c r="B31" s="5" t="s">
        <v>107</v>
      </c>
      <c r="C31" s="5" t="s">
        <v>108</v>
      </c>
      <c r="D31" s="5" t="s">
        <v>109</v>
      </c>
      <c r="E31" s="6" t="s">
        <v>110</v>
      </c>
      <c r="F31" s="5" t="s">
        <v>13</v>
      </c>
      <c r="G31" s="5">
        <v>28888</v>
      </c>
      <c r="H31" s="5">
        <v>52913.19</v>
      </c>
      <c r="I31" s="7" t="s">
        <v>111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5" customHeight="1" x14ac:dyDescent="0.25">
      <c r="A32" s="5">
        <v>31</v>
      </c>
      <c r="B32" s="5" t="s">
        <v>112</v>
      </c>
      <c r="C32" s="5" t="s">
        <v>113</v>
      </c>
      <c r="D32" s="5" t="s">
        <v>114</v>
      </c>
      <c r="E32" s="6" t="s">
        <v>115</v>
      </c>
      <c r="F32" s="5" t="s">
        <v>19</v>
      </c>
      <c r="G32" s="5">
        <v>50000</v>
      </c>
      <c r="H32" s="5">
        <v>2913.19</v>
      </c>
      <c r="I32" s="7" t="s">
        <v>70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5.6" x14ac:dyDescent="0.25">
      <c r="A33" s="5">
        <v>32</v>
      </c>
      <c r="B33" s="5" t="s">
        <v>116</v>
      </c>
      <c r="C33" s="5" t="s">
        <v>117</v>
      </c>
      <c r="D33" s="5" t="s">
        <v>118</v>
      </c>
      <c r="E33" s="6" t="s">
        <v>119</v>
      </c>
      <c r="F33" s="5" t="s">
        <v>13</v>
      </c>
      <c r="G33" s="5">
        <v>41300</v>
      </c>
      <c r="H33" s="5">
        <v>44213.19</v>
      </c>
      <c r="I33" s="7" t="s">
        <v>120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.6" x14ac:dyDescent="0.25">
      <c r="A34" s="5">
        <v>33</v>
      </c>
      <c r="B34" s="5" t="s">
        <v>121</v>
      </c>
      <c r="C34" s="5" t="s">
        <v>122</v>
      </c>
      <c r="D34" s="5" t="s">
        <v>123</v>
      </c>
      <c r="E34" s="6" t="s">
        <v>124</v>
      </c>
      <c r="F34" s="5" t="s">
        <v>19</v>
      </c>
      <c r="G34" s="5">
        <v>40000</v>
      </c>
      <c r="H34" s="5">
        <v>4213.1899999999996</v>
      </c>
      <c r="I34" s="7" t="s">
        <v>125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5.6" x14ac:dyDescent="0.25">
      <c r="A35" s="5">
        <v>34</v>
      </c>
      <c r="B35" s="5" t="s">
        <v>126</v>
      </c>
      <c r="C35" s="5" t="s">
        <v>122</v>
      </c>
      <c r="D35" s="5" t="s">
        <v>127</v>
      </c>
      <c r="E35" s="6" t="s">
        <v>128</v>
      </c>
      <c r="F35" s="5" t="s">
        <v>13</v>
      </c>
      <c r="G35" s="5">
        <v>1000000</v>
      </c>
      <c r="H35" s="5">
        <v>1004213.19</v>
      </c>
      <c r="I35" s="7" t="s">
        <v>14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5.6" x14ac:dyDescent="0.25">
      <c r="A36" s="5">
        <v>35</v>
      </c>
      <c r="B36" s="5" t="s">
        <v>129</v>
      </c>
      <c r="C36" s="5" t="s">
        <v>122</v>
      </c>
      <c r="D36" s="5" t="s">
        <v>130</v>
      </c>
      <c r="E36" s="6" t="s">
        <v>131</v>
      </c>
      <c r="F36" s="5" t="s">
        <v>19</v>
      </c>
      <c r="G36" s="5">
        <v>60000</v>
      </c>
      <c r="H36" s="5">
        <v>944213.19</v>
      </c>
      <c r="I36" s="7" t="s">
        <v>125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5.6" x14ac:dyDescent="0.25">
      <c r="A37" s="5">
        <v>36</v>
      </c>
      <c r="B37" s="5" t="s">
        <v>132</v>
      </c>
      <c r="C37" s="5" t="s">
        <v>122</v>
      </c>
      <c r="D37" s="5" t="s">
        <v>133</v>
      </c>
      <c r="E37" s="6" t="s">
        <v>134</v>
      </c>
      <c r="F37" s="5" t="s">
        <v>19</v>
      </c>
      <c r="G37" s="5">
        <v>200000</v>
      </c>
      <c r="H37" s="5">
        <v>744213.19</v>
      </c>
      <c r="I37" s="7" t="s">
        <v>125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5.6" x14ac:dyDescent="0.25">
      <c r="A38" s="5">
        <v>37</v>
      </c>
      <c r="B38" s="5" t="s">
        <v>135</v>
      </c>
      <c r="C38" s="5" t="s">
        <v>136</v>
      </c>
      <c r="D38" s="5" t="s">
        <v>137</v>
      </c>
      <c r="E38" s="6" t="s">
        <v>138</v>
      </c>
      <c r="F38" s="5" t="s">
        <v>19</v>
      </c>
      <c r="G38" s="5">
        <v>25000</v>
      </c>
      <c r="H38" s="5">
        <v>719213.19</v>
      </c>
      <c r="I38" s="7" t="s">
        <v>139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5.6" x14ac:dyDescent="0.25">
      <c r="A39" s="5">
        <v>38</v>
      </c>
      <c r="B39" s="5" t="s">
        <v>140</v>
      </c>
      <c r="C39" s="5" t="s">
        <v>136</v>
      </c>
      <c r="D39" s="5" t="s">
        <v>141</v>
      </c>
      <c r="E39" s="6" t="s">
        <v>142</v>
      </c>
      <c r="F39" s="5" t="s">
        <v>19</v>
      </c>
      <c r="G39" s="5">
        <v>16000</v>
      </c>
      <c r="H39" s="5">
        <v>703213.19</v>
      </c>
      <c r="I39" s="7" t="s">
        <v>139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6" x14ac:dyDescent="0.25">
      <c r="A40" s="5">
        <v>39</v>
      </c>
      <c r="B40" s="5" t="s">
        <v>143</v>
      </c>
      <c r="C40" s="5" t="s">
        <v>136</v>
      </c>
      <c r="D40" s="5" t="s">
        <v>144</v>
      </c>
      <c r="E40" s="6" t="s">
        <v>145</v>
      </c>
      <c r="F40" s="5" t="s">
        <v>19</v>
      </c>
      <c r="G40" s="5">
        <v>300000</v>
      </c>
      <c r="H40" s="5">
        <v>403213.19</v>
      </c>
      <c r="I40" s="7" t="s">
        <v>139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6" x14ac:dyDescent="0.25">
      <c r="A41" s="5">
        <v>40</v>
      </c>
      <c r="B41" s="5" t="s">
        <v>146</v>
      </c>
      <c r="C41" s="5" t="s">
        <v>136</v>
      </c>
      <c r="D41" s="5" t="s">
        <v>144</v>
      </c>
      <c r="E41" s="6" t="s">
        <v>147</v>
      </c>
      <c r="F41" s="5" t="s">
        <v>19</v>
      </c>
      <c r="G41" s="5">
        <v>21000</v>
      </c>
      <c r="H41" s="5">
        <v>382213.19</v>
      </c>
      <c r="I41" s="7" t="s">
        <v>139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.6" x14ac:dyDescent="0.25">
      <c r="A42" s="5">
        <v>41</v>
      </c>
      <c r="B42" s="5" t="s">
        <v>148</v>
      </c>
      <c r="C42" s="5" t="s">
        <v>136</v>
      </c>
      <c r="D42" s="5" t="s">
        <v>149</v>
      </c>
      <c r="E42" s="6" t="s">
        <v>150</v>
      </c>
      <c r="F42" s="5" t="s">
        <v>19</v>
      </c>
      <c r="G42" s="5">
        <v>1</v>
      </c>
      <c r="H42" s="5">
        <v>382212.19</v>
      </c>
      <c r="I42" s="7" t="s">
        <v>151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5.6" x14ac:dyDescent="0.25">
      <c r="A43" s="5">
        <v>42</v>
      </c>
      <c r="B43" s="5" t="s">
        <v>152</v>
      </c>
      <c r="C43" s="5" t="s">
        <v>136</v>
      </c>
      <c r="D43" s="5" t="s">
        <v>149</v>
      </c>
      <c r="E43" s="6" t="s">
        <v>153</v>
      </c>
      <c r="F43" s="5" t="s">
        <v>19</v>
      </c>
      <c r="G43" s="5">
        <v>50000</v>
      </c>
      <c r="H43" s="5">
        <v>332212.19</v>
      </c>
      <c r="I43" s="7" t="s">
        <v>139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5.6" x14ac:dyDescent="0.25">
      <c r="A44" s="5">
        <v>43</v>
      </c>
      <c r="B44" s="5" t="s">
        <v>154</v>
      </c>
      <c r="C44" s="5" t="s">
        <v>136</v>
      </c>
      <c r="D44" s="5" t="s">
        <v>155</v>
      </c>
      <c r="E44" s="6" t="s">
        <v>156</v>
      </c>
      <c r="F44" s="5" t="s">
        <v>19</v>
      </c>
      <c r="G44" s="5">
        <v>18000</v>
      </c>
      <c r="H44" s="5">
        <v>314212.19</v>
      </c>
      <c r="I44" s="7" t="s">
        <v>139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5.6" x14ac:dyDescent="0.25">
      <c r="A45" s="5">
        <v>44</v>
      </c>
      <c r="B45" s="5" t="s">
        <v>157</v>
      </c>
      <c r="C45" s="5" t="s">
        <v>158</v>
      </c>
      <c r="D45" s="5" t="s">
        <v>159</v>
      </c>
      <c r="E45" s="6" t="s">
        <v>160</v>
      </c>
      <c r="F45" s="5" t="s">
        <v>13</v>
      </c>
      <c r="G45" s="5">
        <v>20300</v>
      </c>
      <c r="H45" s="5">
        <v>334512.19</v>
      </c>
      <c r="I45" s="7" t="s">
        <v>120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5.6" x14ac:dyDescent="0.25">
      <c r="A46" s="5">
        <v>45</v>
      </c>
      <c r="B46" s="5" t="s">
        <v>161</v>
      </c>
      <c r="C46" s="5" t="s">
        <v>158</v>
      </c>
      <c r="D46" s="5" t="s">
        <v>162</v>
      </c>
      <c r="E46" s="6" t="s">
        <v>163</v>
      </c>
      <c r="F46" s="5" t="s">
        <v>13</v>
      </c>
      <c r="G46" s="5">
        <v>15307</v>
      </c>
      <c r="H46" s="5">
        <v>349819.19</v>
      </c>
      <c r="I46" s="7" t="s">
        <v>164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5.6" x14ac:dyDescent="0.25">
      <c r="A47" s="5">
        <v>46</v>
      </c>
      <c r="B47" s="5" t="s">
        <v>165</v>
      </c>
      <c r="C47" s="5" t="s">
        <v>166</v>
      </c>
      <c r="D47" s="5" t="s">
        <v>167</v>
      </c>
      <c r="E47" s="6" t="s">
        <v>168</v>
      </c>
      <c r="F47" s="5" t="s">
        <v>13</v>
      </c>
      <c r="G47" s="5">
        <v>8999</v>
      </c>
      <c r="H47" s="5">
        <v>358818.19</v>
      </c>
      <c r="I47" s="7" t="s">
        <v>120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5.6" x14ac:dyDescent="0.25">
      <c r="A48" s="5">
        <v>47</v>
      </c>
      <c r="B48" s="5" t="s">
        <v>169</v>
      </c>
      <c r="C48" s="5" t="s">
        <v>166</v>
      </c>
      <c r="D48" s="5" t="s">
        <v>170</v>
      </c>
      <c r="E48" s="6" t="s">
        <v>171</v>
      </c>
      <c r="F48" s="5" t="s">
        <v>19</v>
      </c>
      <c r="G48" s="5">
        <v>10000</v>
      </c>
      <c r="H48" s="5">
        <v>348818.19</v>
      </c>
      <c r="I48" s="7" t="s">
        <v>172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5.6" x14ac:dyDescent="0.25">
      <c r="A49" s="5">
        <v>48</v>
      </c>
      <c r="B49" s="5" t="s">
        <v>173</v>
      </c>
      <c r="C49" s="5" t="s">
        <v>166</v>
      </c>
      <c r="D49" s="5" t="s">
        <v>174</v>
      </c>
      <c r="E49" s="6" t="s">
        <v>175</v>
      </c>
      <c r="F49" s="5" t="s">
        <v>19</v>
      </c>
      <c r="G49" s="5">
        <v>57560</v>
      </c>
      <c r="H49" s="5">
        <v>291258.19</v>
      </c>
      <c r="I49" s="7" t="s">
        <v>176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5.6" x14ac:dyDescent="0.25">
      <c r="A50" s="5">
        <v>49</v>
      </c>
      <c r="B50" s="5" t="s">
        <v>177</v>
      </c>
      <c r="C50" s="5" t="s">
        <v>166</v>
      </c>
      <c r="D50" s="5" t="s">
        <v>178</v>
      </c>
      <c r="E50" s="6" t="s">
        <v>179</v>
      </c>
      <c r="F50" s="5" t="s">
        <v>19</v>
      </c>
      <c r="G50" s="5">
        <v>965</v>
      </c>
      <c r="H50" s="5">
        <v>290293.19</v>
      </c>
      <c r="I50" s="7" t="s">
        <v>180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ht="15.6" x14ac:dyDescent="0.25">
      <c r="A51" s="5">
        <v>50</v>
      </c>
      <c r="B51" s="5" t="s">
        <v>181</v>
      </c>
      <c r="C51" s="5" t="s">
        <v>182</v>
      </c>
      <c r="D51" s="5" t="s">
        <v>183</v>
      </c>
      <c r="E51" s="6" t="s">
        <v>184</v>
      </c>
      <c r="F51" s="5" t="s">
        <v>13</v>
      </c>
      <c r="G51" s="5">
        <v>11792.31</v>
      </c>
      <c r="H51" s="5">
        <v>302085.5</v>
      </c>
      <c r="I51" s="7" t="s">
        <v>164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5.6" x14ac:dyDescent="0.25">
      <c r="A52" s="5">
        <v>51</v>
      </c>
      <c r="B52" s="5" t="s">
        <v>185</v>
      </c>
      <c r="C52" s="5" t="s">
        <v>182</v>
      </c>
      <c r="D52" s="5" t="s">
        <v>186</v>
      </c>
      <c r="E52" s="6" t="s">
        <v>187</v>
      </c>
      <c r="F52" s="5" t="s">
        <v>19</v>
      </c>
      <c r="G52" s="5">
        <v>82190</v>
      </c>
      <c r="H52" s="5">
        <v>219895.5</v>
      </c>
      <c r="I52" s="7" t="s">
        <v>139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ht="15.6" x14ac:dyDescent="0.25">
      <c r="A53" s="5">
        <v>52</v>
      </c>
      <c r="B53" s="5" t="s">
        <v>188</v>
      </c>
      <c r="C53" s="5" t="s">
        <v>182</v>
      </c>
      <c r="D53" s="5" t="s">
        <v>189</v>
      </c>
      <c r="E53" s="6" t="s">
        <v>190</v>
      </c>
      <c r="F53" s="5" t="s">
        <v>19</v>
      </c>
      <c r="G53" s="5">
        <v>29024</v>
      </c>
      <c r="H53" s="5">
        <v>190871.5</v>
      </c>
      <c r="I53" s="7" t="s">
        <v>139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ht="15.6" x14ac:dyDescent="0.25">
      <c r="A54" s="5">
        <v>53</v>
      </c>
      <c r="B54" s="5" t="s">
        <v>191</v>
      </c>
      <c r="C54" s="5" t="s">
        <v>182</v>
      </c>
      <c r="D54" s="5" t="s">
        <v>189</v>
      </c>
      <c r="E54" s="6" t="s">
        <v>192</v>
      </c>
      <c r="F54" s="5" t="s">
        <v>19</v>
      </c>
      <c r="G54" s="5">
        <v>26645</v>
      </c>
      <c r="H54" s="5">
        <v>164226.5</v>
      </c>
      <c r="I54" s="7" t="s">
        <v>139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ht="15.6" x14ac:dyDescent="0.25">
      <c r="A55" s="5">
        <v>54</v>
      </c>
      <c r="B55" s="5" t="s">
        <v>193</v>
      </c>
      <c r="C55" s="5" t="s">
        <v>182</v>
      </c>
      <c r="D55" s="5" t="s">
        <v>194</v>
      </c>
      <c r="E55" s="6" t="s">
        <v>195</v>
      </c>
      <c r="F55" s="5" t="s">
        <v>19</v>
      </c>
      <c r="G55" s="5">
        <v>18930</v>
      </c>
      <c r="H55" s="5">
        <v>145296.5</v>
      </c>
      <c r="I55" s="7" t="s">
        <v>139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5.6" x14ac:dyDescent="0.25">
      <c r="A56" s="5">
        <v>55</v>
      </c>
      <c r="B56" s="5" t="s">
        <v>196</v>
      </c>
      <c r="C56" s="5" t="s">
        <v>182</v>
      </c>
      <c r="D56" s="5" t="s">
        <v>197</v>
      </c>
      <c r="E56" s="6" t="s">
        <v>198</v>
      </c>
      <c r="F56" s="5" t="s">
        <v>19</v>
      </c>
      <c r="G56" s="5">
        <v>18397</v>
      </c>
      <c r="H56" s="5">
        <v>126899.5</v>
      </c>
      <c r="I56" s="7" t="s">
        <v>139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ht="15.6" x14ac:dyDescent="0.25">
      <c r="A57" s="5">
        <v>56</v>
      </c>
      <c r="B57" s="5" t="s">
        <v>199</v>
      </c>
      <c r="C57" s="5" t="s">
        <v>182</v>
      </c>
      <c r="D57" s="5" t="s">
        <v>200</v>
      </c>
      <c r="E57" s="6" t="s">
        <v>201</v>
      </c>
      <c r="F57" s="5" t="s">
        <v>19</v>
      </c>
      <c r="G57" s="5">
        <v>16258</v>
      </c>
      <c r="H57" s="5">
        <v>110641.5</v>
      </c>
      <c r="I57" s="7" t="s">
        <v>139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5.6" x14ac:dyDescent="0.25">
      <c r="A58" s="5">
        <v>57</v>
      </c>
      <c r="B58" s="5" t="s">
        <v>202</v>
      </c>
      <c r="C58" s="5" t="s">
        <v>182</v>
      </c>
      <c r="D58" s="5" t="s">
        <v>203</v>
      </c>
      <c r="E58" s="6" t="s">
        <v>204</v>
      </c>
      <c r="F58" s="5" t="s">
        <v>19</v>
      </c>
      <c r="G58" s="5">
        <v>10909</v>
      </c>
      <c r="H58" s="5">
        <v>99732.5</v>
      </c>
      <c r="I58" s="7" t="s">
        <v>139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ht="15.6" x14ac:dyDescent="0.25">
      <c r="A59" s="5">
        <v>58</v>
      </c>
      <c r="B59" s="5" t="s">
        <v>205</v>
      </c>
      <c r="C59" s="5" t="s">
        <v>182</v>
      </c>
      <c r="D59" s="5" t="s">
        <v>206</v>
      </c>
      <c r="E59" s="6" t="s">
        <v>207</v>
      </c>
      <c r="F59" s="5" t="s">
        <v>19</v>
      </c>
      <c r="G59" s="5">
        <v>51219</v>
      </c>
      <c r="H59" s="5">
        <v>48513.5</v>
      </c>
      <c r="I59" s="7" t="s">
        <v>139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ht="15.6" x14ac:dyDescent="0.25">
      <c r="A60" s="5">
        <v>59</v>
      </c>
      <c r="B60" s="5" t="s">
        <v>208</v>
      </c>
      <c r="C60" s="5" t="s">
        <v>209</v>
      </c>
      <c r="D60" s="5" t="s">
        <v>210</v>
      </c>
      <c r="E60" s="6" t="s">
        <v>211</v>
      </c>
      <c r="F60" s="5" t="s">
        <v>19</v>
      </c>
      <c r="G60" s="5">
        <v>6745</v>
      </c>
      <c r="H60" s="5">
        <v>41768.5</v>
      </c>
      <c r="I60" s="7" t="s">
        <v>139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ht="15.6" x14ac:dyDescent="0.25">
      <c r="A61" s="5">
        <v>60</v>
      </c>
      <c r="B61" s="5" t="s">
        <v>212</v>
      </c>
      <c r="C61" s="5" t="s">
        <v>209</v>
      </c>
      <c r="D61" s="5" t="s">
        <v>213</v>
      </c>
      <c r="E61" s="6" t="s">
        <v>214</v>
      </c>
      <c r="F61" s="5" t="s">
        <v>19</v>
      </c>
      <c r="G61" s="5">
        <v>10064</v>
      </c>
      <c r="H61" s="5">
        <v>31704.5</v>
      </c>
      <c r="I61" s="7" t="s">
        <v>139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5.6" x14ac:dyDescent="0.25">
      <c r="A62" s="5">
        <v>61</v>
      </c>
      <c r="B62" s="5" t="s">
        <v>215</v>
      </c>
      <c r="C62" s="5" t="s">
        <v>209</v>
      </c>
      <c r="D62" s="5" t="s">
        <v>216</v>
      </c>
      <c r="E62" s="6" t="s">
        <v>217</v>
      </c>
      <c r="F62" s="5" t="s">
        <v>19</v>
      </c>
      <c r="G62" s="5">
        <v>11789</v>
      </c>
      <c r="H62" s="5">
        <v>19915.5</v>
      </c>
      <c r="I62" s="7" t="s">
        <v>139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ht="15.6" x14ac:dyDescent="0.25">
      <c r="A63" s="5">
        <v>62</v>
      </c>
      <c r="B63" s="5" t="s">
        <v>218</v>
      </c>
      <c r="C63" s="5" t="s">
        <v>209</v>
      </c>
      <c r="D63" s="5" t="s">
        <v>219</v>
      </c>
      <c r="E63" s="6" t="s">
        <v>220</v>
      </c>
      <c r="F63" s="5" t="s">
        <v>19</v>
      </c>
      <c r="G63" s="5">
        <v>12500</v>
      </c>
      <c r="H63" s="5">
        <v>7415.5</v>
      </c>
      <c r="I63" s="7" t="s">
        <v>139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ht="15.6" x14ac:dyDescent="0.25">
      <c r="A64" s="5">
        <v>63</v>
      </c>
      <c r="B64" s="5" t="s">
        <v>221</v>
      </c>
      <c r="C64" s="5" t="s">
        <v>209</v>
      </c>
      <c r="D64" s="5" t="s">
        <v>222</v>
      </c>
      <c r="E64" s="6" t="s">
        <v>223</v>
      </c>
      <c r="F64" s="5" t="s">
        <v>13</v>
      </c>
      <c r="G64" s="5">
        <v>12500</v>
      </c>
      <c r="H64" s="5">
        <v>19915.5</v>
      </c>
      <c r="I64" s="7" t="s">
        <v>120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5.6" x14ac:dyDescent="0.25">
      <c r="A65" s="5">
        <v>64</v>
      </c>
      <c r="B65" s="5" t="s">
        <v>224</v>
      </c>
      <c r="C65" s="5" t="s">
        <v>209</v>
      </c>
      <c r="D65" s="5" t="s">
        <v>225</v>
      </c>
      <c r="E65" s="6" t="s">
        <v>226</v>
      </c>
      <c r="F65" s="5" t="s">
        <v>13</v>
      </c>
      <c r="G65" s="5">
        <v>33960</v>
      </c>
      <c r="H65" s="5">
        <v>53875.5</v>
      </c>
      <c r="I65" s="7" t="s">
        <v>227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ht="15.6" x14ac:dyDescent="0.25">
      <c r="A66" s="5">
        <v>65</v>
      </c>
      <c r="B66" s="5" t="s">
        <v>228</v>
      </c>
      <c r="C66" s="5" t="s">
        <v>229</v>
      </c>
      <c r="D66" s="5" t="s">
        <v>230</v>
      </c>
      <c r="E66" s="6" t="s">
        <v>231</v>
      </c>
      <c r="F66" s="5" t="s">
        <v>19</v>
      </c>
      <c r="G66" s="5">
        <v>24193</v>
      </c>
      <c r="H66" s="5">
        <v>29682.5</v>
      </c>
      <c r="I66" s="7" t="s">
        <v>139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ht="15.6" x14ac:dyDescent="0.25">
      <c r="A67" s="5">
        <v>66</v>
      </c>
      <c r="B67" s="5" t="s">
        <v>232</v>
      </c>
      <c r="C67" s="5" t="s">
        <v>233</v>
      </c>
      <c r="D67" s="5" t="s">
        <v>234</v>
      </c>
      <c r="E67" s="6" t="s">
        <v>235</v>
      </c>
      <c r="F67" s="5" t="s">
        <v>13</v>
      </c>
      <c r="G67" s="5">
        <v>19800</v>
      </c>
      <c r="H67" s="5">
        <v>49482.5</v>
      </c>
      <c r="I67" s="7" t="s">
        <v>120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ht="15.6" x14ac:dyDescent="0.25">
      <c r="A68" s="5">
        <v>67</v>
      </c>
      <c r="B68" s="5" t="s">
        <v>236</v>
      </c>
      <c r="C68" s="5" t="s">
        <v>237</v>
      </c>
      <c r="D68" s="5" t="s">
        <v>238</v>
      </c>
      <c r="E68" s="6" t="s">
        <v>239</v>
      </c>
      <c r="F68" s="5" t="s">
        <v>19</v>
      </c>
      <c r="G68" s="5">
        <v>20161</v>
      </c>
      <c r="H68" s="5">
        <v>29321.5</v>
      </c>
      <c r="I68" s="7" t="s">
        <v>139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ht="15.6" x14ac:dyDescent="0.25">
      <c r="A69" s="5">
        <v>68</v>
      </c>
      <c r="B69" s="5" t="s">
        <v>240</v>
      </c>
      <c r="C69" s="5" t="s">
        <v>237</v>
      </c>
      <c r="D69" s="5" t="s">
        <v>238</v>
      </c>
      <c r="E69" s="6" t="s">
        <v>241</v>
      </c>
      <c r="F69" s="5" t="s">
        <v>19</v>
      </c>
      <c r="G69" s="5">
        <v>25000</v>
      </c>
      <c r="H69" s="5">
        <v>4321.5</v>
      </c>
      <c r="I69" s="7" t="s">
        <v>139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ht="15.6" x14ac:dyDescent="0.25">
      <c r="A70" s="5">
        <v>69</v>
      </c>
      <c r="B70" s="5" t="s">
        <v>242</v>
      </c>
      <c r="C70" s="5" t="s">
        <v>237</v>
      </c>
      <c r="D70" s="5" t="s">
        <v>243</v>
      </c>
      <c r="E70" s="6" t="s">
        <v>244</v>
      </c>
      <c r="F70" s="5" t="s">
        <v>13</v>
      </c>
      <c r="G70" s="5">
        <v>26548</v>
      </c>
      <c r="H70" s="5">
        <v>30869.5</v>
      </c>
      <c r="I70" s="7" t="s">
        <v>120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5.6" x14ac:dyDescent="0.25">
      <c r="A71" s="5">
        <v>70</v>
      </c>
      <c r="B71" s="5" t="s">
        <v>245</v>
      </c>
      <c r="C71" s="5" t="s">
        <v>246</v>
      </c>
      <c r="D71" s="5" t="s">
        <v>247</v>
      </c>
      <c r="E71" s="6" t="s">
        <v>248</v>
      </c>
      <c r="F71" s="5" t="s">
        <v>19</v>
      </c>
      <c r="G71" s="5">
        <v>15950</v>
      </c>
      <c r="H71" s="5">
        <v>14919.5</v>
      </c>
      <c r="I71" s="7" t="s">
        <v>139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5" ht="15.6" x14ac:dyDescent="0.25">
      <c r="A72" s="5">
        <v>71</v>
      </c>
      <c r="B72" s="5" t="s">
        <v>249</v>
      </c>
      <c r="C72" s="5" t="s">
        <v>246</v>
      </c>
      <c r="D72" s="5" t="s">
        <v>250</v>
      </c>
      <c r="E72" s="6" t="s">
        <v>251</v>
      </c>
      <c r="F72" s="5" t="s">
        <v>19</v>
      </c>
      <c r="G72" s="5">
        <v>14516</v>
      </c>
      <c r="H72" s="5">
        <v>403.5</v>
      </c>
      <c r="I72" s="7" t="s">
        <v>139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spans="1:25" ht="15.6" x14ac:dyDescent="0.25">
      <c r="A73" s="5">
        <v>72</v>
      </c>
      <c r="B73" s="5" t="s">
        <v>252</v>
      </c>
      <c r="C73" s="5" t="s">
        <v>253</v>
      </c>
      <c r="D73" s="5" t="s">
        <v>254</v>
      </c>
      <c r="E73" s="6" t="s">
        <v>255</v>
      </c>
      <c r="F73" s="5" t="s">
        <v>13</v>
      </c>
      <c r="G73" s="5">
        <v>400000</v>
      </c>
      <c r="H73" s="5">
        <v>400403.5</v>
      </c>
      <c r="I73" s="7" t="s">
        <v>256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ht="15.6" x14ac:dyDescent="0.25">
      <c r="A74" s="5">
        <v>73</v>
      </c>
      <c r="B74" s="5" t="s">
        <v>257</v>
      </c>
      <c r="C74" s="5" t="s">
        <v>253</v>
      </c>
      <c r="D74" s="5" t="s">
        <v>258</v>
      </c>
      <c r="E74" s="6" t="s">
        <v>259</v>
      </c>
      <c r="F74" s="5" t="s">
        <v>13</v>
      </c>
      <c r="G74" s="5">
        <v>12500</v>
      </c>
      <c r="H74" s="5">
        <v>412903.5</v>
      </c>
      <c r="I74" s="7" t="s">
        <v>260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5.6" x14ac:dyDescent="0.25">
      <c r="A75" s="5">
        <v>74</v>
      </c>
      <c r="B75" s="5" t="s">
        <v>261</v>
      </c>
      <c r="C75" s="5" t="s">
        <v>253</v>
      </c>
      <c r="D75" s="5" t="s">
        <v>262</v>
      </c>
      <c r="E75" s="6" t="s">
        <v>263</v>
      </c>
      <c r="F75" s="5" t="s">
        <v>13</v>
      </c>
      <c r="G75" s="5">
        <v>12135</v>
      </c>
      <c r="H75" s="5">
        <v>425038.5</v>
      </c>
      <c r="I75" s="7" t="s">
        <v>164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.6" x14ac:dyDescent="0.25">
      <c r="A76" s="5">
        <v>75</v>
      </c>
      <c r="B76" s="5" t="s">
        <v>264</v>
      </c>
      <c r="C76" s="5" t="s">
        <v>253</v>
      </c>
      <c r="D76" s="5" t="s">
        <v>265</v>
      </c>
      <c r="E76" s="6" t="s">
        <v>266</v>
      </c>
      <c r="F76" s="5" t="s">
        <v>19</v>
      </c>
      <c r="G76" s="5">
        <v>37135</v>
      </c>
      <c r="H76" s="5">
        <v>387903.5</v>
      </c>
      <c r="I76" s="7" t="s">
        <v>139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5.6" x14ac:dyDescent="0.25">
      <c r="A77" s="5">
        <v>76</v>
      </c>
      <c r="B77" s="5" t="s">
        <v>267</v>
      </c>
      <c r="C77" s="5" t="s">
        <v>253</v>
      </c>
      <c r="D77" s="5" t="s">
        <v>265</v>
      </c>
      <c r="E77" s="6" t="s">
        <v>268</v>
      </c>
      <c r="F77" s="5" t="s">
        <v>19</v>
      </c>
      <c r="G77" s="5">
        <v>16461</v>
      </c>
      <c r="H77" s="5">
        <v>371442.5</v>
      </c>
      <c r="I77" s="7" t="s">
        <v>139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ht="15.6" x14ac:dyDescent="0.25">
      <c r="A78" s="5">
        <v>77</v>
      </c>
      <c r="B78" s="5" t="s">
        <v>269</v>
      </c>
      <c r="C78" s="5" t="s">
        <v>253</v>
      </c>
      <c r="D78" s="5" t="s">
        <v>270</v>
      </c>
      <c r="E78" s="6" t="s">
        <v>271</v>
      </c>
      <c r="F78" s="5" t="s">
        <v>19</v>
      </c>
      <c r="G78" s="5">
        <v>19355</v>
      </c>
      <c r="H78" s="5">
        <v>352087.5</v>
      </c>
      <c r="I78" s="7" t="s">
        <v>139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ht="15.6" x14ac:dyDescent="0.25">
      <c r="A79" s="5">
        <v>78</v>
      </c>
      <c r="B79" s="5" t="s">
        <v>272</v>
      </c>
      <c r="C79" s="5" t="s">
        <v>253</v>
      </c>
      <c r="D79" s="5" t="s">
        <v>270</v>
      </c>
      <c r="E79" s="6" t="s">
        <v>273</v>
      </c>
      <c r="F79" s="5" t="s">
        <v>19</v>
      </c>
      <c r="G79" s="5">
        <v>52763</v>
      </c>
      <c r="H79" s="5">
        <v>299324.5</v>
      </c>
      <c r="I79" s="7" t="s">
        <v>139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ht="15.6" x14ac:dyDescent="0.25">
      <c r="A80" s="5">
        <v>79</v>
      </c>
      <c r="B80" s="5" t="s">
        <v>274</v>
      </c>
      <c r="C80" s="5" t="s">
        <v>253</v>
      </c>
      <c r="D80" s="5" t="s">
        <v>275</v>
      </c>
      <c r="E80" s="6" t="s">
        <v>276</v>
      </c>
      <c r="F80" s="5" t="s">
        <v>19</v>
      </c>
      <c r="G80" s="5">
        <v>50000</v>
      </c>
      <c r="H80" s="5">
        <v>249324.5</v>
      </c>
      <c r="I80" s="7" t="s">
        <v>139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5.6" x14ac:dyDescent="0.25">
      <c r="A81" s="5">
        <v>80</v>
      </c>
      <c r="B81" s="5" t="s">
        <v>277</v>
      </c>
      <c r="C81" s="5" t="s">
        <v>253</v>
      </c>
      <c r="D81" s="5" t="s">
        <v>275</v>
      </c>
      <c r="E81" s="6" t="s">
        <v>278</v>
      </c>
      <c r="F81" s="5" t="s">
        <v>19</v>
      </c>
      <c r="G81" s="5">
        <v>17419</v>
      </c>
      <c r="H81" s="5">
        <v>231905.5</v>
      </c>
      <c r="I81" s="7" t="s">
        <v>139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5.6" x14ac:dyDescent="0.25">
      <c r="A82" s="5">
        <v>81</v>
      </c>
      <c r="B82" s="5" t="s">
        <v>279</v>
      </c>
      <c r="C82" s="5" t="s">
        <v>253</v>
      </c>
      <c r="D82" s="5" t="s">
        <v>280</v>
      </c>
      <c r="E82" s="6" t="s">
        <v>281</v>
      </c>
      <c r="F82" s="5" t="s">
        <v>19</v>
      </c>
      <c r="G82" s="5">
        <v>53308</v>
      </c>
      <c r="H82" s="5">
        <v>178597.5</v>
      </c>
      <c r="I82" s="7" t="s">
        <v>139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5.6" x14ac:dyDescent="0.25">
      <c r="A83" s="5">
        <v>82</v>
      </c>
      <c r="B83" s="5" t="s">
        <v>282</v>
      </c>
      <c r="C83" s="5" t="s">
        <v>253</v>
      </c>
      <c r="D83" s="5" t="s">
        <v>280</v>
      </c>
      <c r="E83" s="6" t="s">
        <v>283</v>
      </c>
      <c r="F83" s="5" t="s">
        <v>19</v>
      </c>
      <c r="G83" s="5">
        <v>19355</v>
      </c>
      <c r="H83" s="5">
        <v>159242.5</v>
      </c>
      <c r="I83" s="7" t="s">
        <v>139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5.6" x14ac:dyDescent="0.25">
      <c r="A84" s="5">
        <v>83</v>
      </c>
      <c r="B84" s="5" t="s">
        <v>284</v>
      </c>
      <c r="C84" s="5" t="s">
        <v>253</v>
      </c>
      <c r="D84" s="5" t="s">
        <v>285</v>
      </c>
      <c r="E84" s="6" t="s">
        <v>286</v>
      </c>
      <c r="F84" s="5" t="s">
        <v>19</v>
      </c>
      <c r="G84" s="5">
        <v>29500</v>
      </c>
      <c r="H84" s="5">
        <v>129742.5</v>
      </c>
      <c r="I84" s="7" t="s">
        <v>139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5.6" x14ac:dyDescent="0.25">
      <c r="A85" s="5">
        <v>84</v>
      </c>
      <c r="B85" s="5" t="s">
        <v>287</v>
      </c>
      <c r="C85" s="5" t="s">
        <v>253</v>
      </c>
      <c r="D85" s="5" t="s">
        <v>288</v>
      </c>
      <c r="E85" s="6" t="s">
        <v>289</v>
      </c>
      <c r="F85" s="5" t="s">
        <v>19</v>
      </c>
      <c r="G85" s="5">
        <v>50000</v>
      </c>
      <c r="H85" s="5">
        <v>79742.5</v>
      </c>
      <c r="I85" s="7" t="s">
        <v>139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5.6" x14ac:dyDescent="0.25">
      <c r="A86" s="5">
        <v>85</v>
      </c>
      <c r="B86" s="5" t="s">
        <v>290</v>
      </c>
      <c r="C86" s="5" t="s">
        <v>253</v>
      </c>
      <c r="D86" s="5" t="s">
        <v>291</v>
      </c>
      <c r="E86" s="6" t="s">
        <v>292</v>
      </c>
      <c r="F86" s="5" t="s">
        <v>19</v>
      </c>
      <c r="G86" s="5">
        <v>16839</v>
      </c>
      <c r="H86" s="5">
        <v>62903.5</v>
      </c>
      <c r="I86" s="7" t="s">
        <v>139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5.6" x14ac:dyDescent="0.25">
      <c r="A87" s="5">
        <v>86</v>
      </c>
      <c r="B87" s="5" t="s">
        <v>293</v>
      </c>
      <c r="C87" s="5" t="s">
        <v>253</v>
      </c>
      <c r="D87" s="5" t="s">
        <v>291</v>
      </c>
      <c r="E87" s="6" t="s">
        <v>294</v>
      </c>
      <c r="F87" s="5" t="s">
        <v>19</v>
      </c>
      <c r="G87" s="5">
        <v>50000</v>
      </c>
      <c r="H87" s="5">
        <v>12903.5</v>
      </c>
      <c r="I87" s="7" t="s">
        <v>139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5.6" x14ac:dyDescent="0.25">
      <c r="A88" s="5">
        <v>87</v>
      </c>
      <c r="B88" s="5" t="s">
        <v>295</v>
      </c>
      <c r="C88" s="5" t="s">
        <v>296</v>
      </c>
      <c r="D88" s="5" t="s">
        <v>297</v>
      </c>
      <c r="E88" s="6" t="s">
        <v>298</v>
      </c>
      <c r="F88" s="5" t="s">
        <v>13</v>
      </c>
      <c r="G88" s="5">
        <v>17500</v>
      </c>
      <c r="H88" s="5">
        <v>30403.5</v>
      </c>
      <c r="I88" s="7" t="s">
        <v>299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5.6" x14ac:dyDescent="0.25">
      <c r="A89" s="5">
        <v>88</v>
      </c>
      <c r="B89" s="5" t="s">
        <v>300</v>
      </c>
      <c r="C89" s="5" t="s">
        <v>296</v>
      </c>
      <c r="D89" s="5" t="s">
        <v>301</v>
      </c>
      <c r="E89" s="6" t="s">
        <v>302</v>
      </c>
      <c r="F89" s="5" t="s">
        <v>19</v>
      </c>
      <c r="G89" s="5">
        <v>17500</v>
      </c>
      <c r="H89" s="5">
        <v>12903.5</v>
      </c>
      <c r="I89" s="7" t="s">
        <v>299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5.6" x14ac:dyDescent="0.25">
      <c r="A90" s="5">
        <v>89</v>
      </c>
      <c r="B90" s="5" t="s">
        <v>303</v>
      </c>
      <c r="C90" s="5" t="s">
        <v>296</v>
      </c>
      <c r="D90" s="5" t="s">
        <v>304</v>
      </c>
      <c r="E90" s="6" t="s">
        <v>305</v>
      </c>
      <c r="F90" s="5" t="s">
        <v>19</v>
      </c>
      <c r="G90" s="5">
        <v>118</v>
      </c>
      <c r="H90" s="5">
        <v>12785.5</v>
      </c>
      <c r="I90" s="7" t="s">
        <v>306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5.6" x14ac:dyDescent="0.25">
      <c r="A91" s="5">
        <v>90</v>
      </c>
      <c r="B91" s="5" t="s">
        <v>307</v>
      </c>
      <c r="C91" s="5" t="s">
        <v>308</v>
      </c>
      <c r="D91" s="5" t="s">
        <v>309</v>
      </c>
      <c r="E91" s="6" t="s">
        <v>310</v>
      </c>
      <c r="F91" s="5" t="s">
        <v>13</v>
      </c>
      <c r="G91" s="5">
        <v>15000</v>
      </c>
      <c r="H91" s="5">
        <v>27785.5</v>
      </c>
      <c r="I91" s="7" t="s">
        <v>120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ht="15.6" x14ac:dyDescent="0.25">
      <c r="A92" s="5">
        <v>91</v>
      </c>
      <c r="B92" s="5" t="s">
        <v>311</v>
      </c>
      <c r="C92" s="5" t="s">
        <v>312</v>
      </c>
      <c r="D92" s="5" t="s">
        <v>313</v>
      </c>
      <c r="E92" s="6" t="s">
        <v>314</v>
      </c>
      <c r="F92" s="5" t="s">
        <v>13</v>
      </c>
      <c r="G92" s="5">
        <v>17700</v>
      </c>
      <c r="H92" s="5">
        <v>45485.5</v>
      </c>
      <c r="I92" s="7" t="s">
        <v>120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ht="15.6" x14ac:dyDescent="0.25">
      <c r="A93" s="5">
        <v>92</v>
      </c>
      <c r="B93" s="5" t="s">
        <v>315</v>
      </c>
      <c r="C93" s="5" t="s">
        <v>312</v>
      </c>
      <c r="D93" s="5" t="s">
        <v>316</v>
      </c>
      <c r="E93" s="6" t="s">
        <v>317</v>
      </c>
      <c r="F93" s="5" t="s">
        <v>13</v>
      </c>
      <c r="G93" s="5">
        <v>17500</v>
      </c>
      <c r="H93" s="5">
        <v>62985.5</v>
      </c>
      <c r="I93" s="7" t="s">
        <v>120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ht="15.6" x14ac:dyDescent="0.25">
      <c r="A94" s="5">
        <v>93</v>
      </c>
      <c r="B94" s="5" t="s">
        <v>318</v>
      </c>
      <c r="C94" s="5" t="s">
        <v>319</v>
      </c>
      <c r="D94" s="5" t="s">
        <v>320</v>
      </c>
      <c r="E94" s="6" t="s">
        <v>321</v>
      </c>
      <c r="F94" s="5" t="s">
        <v>13</v>
      </c>
      <c r="G94" s="5">
        <v>850000</v>
      </c>
      <c r="H94" s="5">
        <v>912985.5</v>
      </c>
      <c r="I94" s="7" t="s">
        <v>14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ht="15.6" x14ac:dyDescent="0.25">
      <c r="A95" s="5">
        <v>94</v>
      </c>
      <c r="B95" s="5" t="s">
        <v>322</v>
      </c>
      <c r="C95" s="5" t="s">
        <v>323</v>
      </c>
      <c r="D95" s="5" t="s">
        <v>324</v>
      </c>
      <c r="E95" s="6" t="s">
        <v>325</v>
      </c>
      <c r="F95" s="5" t="s">
        <v>19</v>
      </c>
      <c r="G95" s="5">
        <v>1930</v>
      </c>
      <c r="H95" s="5">
        <v>911055.5</v>
      </c>
      <c r="I95" s="7" t="s">
        <v>326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ht="15.6" x14ac:dyDescent="0.25">
      <c r="A96" s="5">
        <v>95</v>
      </c>
      <c r="B96" s="5" t="s">
        <v>327</v>
      </c>
      <c r="C96" s="5" t="s">
        <v>323</v>
      </c>
      <c r="D96" s="5" t="s">
        <v>328</v>
      </c>
      <c r="E96" s="6" t="s">
        <v>329</v>
      </c>
      <c r="F96" s="5" t="s">
        <v>19</v>
      </c>
      <c r="G96" s="5">
        <v>1171</v>
      </c>
      <c r="H96" s="5">
        <v>909884.5</v>
      </c>
      <c r="I96" s="7" t="s">
        <v>326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ht="15.6" x14ac:dyDescent="0.25">
      <c r="A97" s="5">
        <v>96</v>
      </c>
      <c r="B97" s="5" t="s">
        <v>330</v>
      </c>
      <c r="C97" s="5" t="s">
        <v>323</v>
      </c>
      <c r="D97" s="5" t="s">
        <v>328</v>
      </c>
      <c r="E97" s="6" t="s">
        <v>331</v>
      </c>
      <c r="F97" s="5" t="s">
        <v>19</v>
      </c>
      <c r="G97" s="5">
        <v>9739</v>
      </c>
      <c r="H97" s="5">
        <v>900145.5</v>
      </c>
      <c r="I97" s="7" t="s">
        <v>332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ht="15.6" x14ac:dyDescent="0.25">
      <c r="A98" s="5">
        <v>97</v>
      </c>
      <c r="B98" s="5" t="s">
        <v>333</v>
      </c>
      <c r="C98" s="5" t="s">
        <v>323</v>
      </c>
      <c r="D98" s="5" t="s">
        <v>334</v>
      </c>
      <c r="E98" s="6" t="s">
        <v>335</v>
      </c>
      <c r="F98" s="5" t="s">
        <v>19</v>
      </c>
      <c r="G98" s="5">
        <v>1000</v>
      </c>
      <c r="H98" s="5">
        <v>899145.5</v>
      </c>
      <c r="I98" s="7" t="s">
        <v>326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5.6" x14ac:dyDescent="0.25">
      <c r="A99" s="5">
        <v>98</v>
      </c>
      <c r="B99" s="5" t="s">
        <v>336</v>
      </c>
      <c r="C99" s="5" t="s">
        <v>323</v>
      </c>
      <c r="D99" s="5" t="s">
        <v>334</v>
      </c>
      <c r="E99" s="6" t="s">
        <v>337</v>
      </c>
      <c r="F99" s="5" t="s">
        <v>19</v>
      </c>
      <c r="G99" s="5">
        <v>1000</v>
      </c>
      <c r="H99" s="5">
        <v>898145.5</v>
      </c>
      <c r="I99" s="7" t="s">
        <v>326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5.6" x14ac:dyDescent="0.25">
      <c r="A100" s="5">
        <v>99</v>
      </c>
      <c r="B100" s="5" t="s">
        <v>338</v>
      </c>
      <c r="C100" s="5" t="s">
        <v>323</v>
      </c>
      <c r="D100" s="5" t="s">
        <v>334</v>
      </c>
      <c r="E100" s="6" t="s">
        <v>339</v>
      </c>
      <c r="F100" s="5" t="s">
        <v>19</v>
      </c>
      <c r="G100" s="5">
        <v>59784</v>
      </c>
      <c r="H100" s="5">
        <v>838361.5</v>
      </c>
      <c r="I100" s="7" t="s">
        <v>326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ht="15.6" x14ac:dyDescent="0.25">
      <c r="A101" s="5">
        <v>100</v>
      </c>
      <c r="B101" s="5" t="s">
        <v>340</v>
      </c>
      <c r="C101" s="5" t="s">
        <v>323</v>
      </c>
      <c r="D101" s="5" t="s">
        <v>341</v>
      </c>
      <c r="E101" s="6" t="s">
        <v>342</v>
      </c>
      <c r="F101" s="5" t="s">
        <v>19</v>
      </c>
      <c r="G101" s="5">
        <v>105350</v>
      </c>
      <c r="H101" s="5">
        <v>733011.5</v>
      </c>
      <c r="I101" s="7" t="s">
        <v>125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ht="15.6" x14ac:dyDescent="0.25">
      <c r="A102" s="5">
        <v>101</v>
      </c>
      <c r="B102" s="5" t="s">
        <v>343</v>
      </c>
      <c r="C102" s="5" t="s">
        <v>323</v>
      </c>
      <c r="D102" s="5" t="s">
        <v>341</v>
      </c>
      <c r="E102" s="6" t="s">
        <v>344</v>
      </c>
      <c r="F102" s="5" t="s">
        <v>19</v>
      </c>
      <c r="G102" s="5">
        <v>42630.400000000001</v>
      </c>
      <c r="H102" s="5">
        <v>690381.1</v>
      </c>
      <c r="I102" s="7" t="s">
        <v>345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ht="15.6" x14ac:dyDescent="0.25">
      <c r="A103" s="5">
        <v>102</v>
      </c>
      <c r="B103" s="5" t="s">
        <v>346</v>
      </c>
      <c r="C103" s="5" t="s">
        <v>323</v>
      </c>
      <c r="D103" s="5" t="s">
        <v>347</v>
      </c>
      <c r="E103" s="6" t="s">
        <v>348</v>
      </c>
      <c r="F103" s="5" t="s">
        <v>19</v>
      </c>
      <c r="G103" s="5">
        <v>20000</v>
      </c>
      <c r="H103" s="5">
        <v>670381.1</v>
      </c>
      <c r="I103" s="7" t="s">
        <v>332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ht="15.6" x14ac:dyDescent="0.25">
      <c r="A104" s="5">
        <v>103</v>
      </c>
      <c r="B104" s="5" t="s">
        <v>349</v>
      </c>
      <c r="C104" s="5" t="s">
        <v>323</v>
      </c>
      <c r="D104" s="5" t="s">
        <v>347</v>
      </c>
      <c r="E104" s="6" t="s">
        <v>350</v>
      </c>
      <c r="F104" s="5" t="s">
        <v>19</v>
      </c>
      <c r="G104" s="5">
        <v>160000</v>
      </c>
      <c r="H104" s="5">
        <v>510381.1</v>
      </c>
      <c r="I104" s="7" t="s">
        <v>139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5.6" x14ac:dyDescent="0.25">
      <c r="A105" s="5">
        <v>104</v>
      </c>
      <c r="B105" s="5" t="s">
        <v>351</v>
      </c>
      <c r="C105" s="5" t="s">
        <v>323</v>
      </c>
      <c r="D105" s="5" t="s">
        <v>352</v>
      </c>
      <c r="E105" s="6" t="s">
        <v>353</v>
      </c>
      <c r="F105" s="5" t="s">
        <v>19</v>
      </c>
      <c r="G105" s="5">
        <v>25062</v>
      </c>
      <c r="H105" s="5">
        <v>485319.1</v>
      </c>
      <c r="I105" s="7" t="s">
        <v>139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5.6" x14ac:dyDescent="0.25">
      <c r="A106" s="5">
        <v>105</v>
      </c>
      <c r="B106" s="5" t="s">
        <v>354</v>
      </c>
      <c r="C106" s="5" t="s">
        <v>323</v>
      </c>
      <c r="D106" s="5" t="s">
        <v>355</v>
      </c>
      <c r="E106" s="6" t="s">
        <v>356</v>
      </c>
      <c r="F106" s="5" t="s">
        <v>19</v>
      </c>
      <c r="G106" s="5">
        <v>35000</v>
      </c>
      <c r="H106" s="5">
        <v>450319.1</v>
      </c>
      <c r="I106" s="7" t="s">
        <v>139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 ht="15.6" x14ac:dyDescent="0.25">
      <c r="A107" s="5">
        <v>106</v>
      </c>
      <c r="B107" s="5" t="s">
        <v>357</v>
      </c>
      <c r="C107" s="5" t="s">
        <v>323</v>
      </c>
      <c r="D107" s="5" t="s">
        <v>355</v>
      </c>
      <c r="E107" s="6" t="s">
        <v>358</v>
      </c>
      <c r="F107" s="5" t="s">
        <v>19</v>
      </c>
      <c r="G107" s="5">
        <v>21169</v>
      </c>
      <c r="H107" s="5">
        <v>429150.1</v>
      </c>
      <c r="I107" s="7" t="s">
        <v>139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 ht="15.6" x14ac:dyDescent="0.25">
      <c r="A108" s="5">
        <v>107</v>
      </c>
      <c r="B108" s="5" t="s">
        <v>359</v>
      </c>
      <c r="C108" s="5" t="s">
        <v>323</v>
      </c>
      <c r="D108" s="5" t="s">
        <v>360</v>
      </c>
      <c r="E108" s="6" t="s">
        <v>361</v>
      </c>
      <c r="F108" s="5" t="s">
        <v>19</v>
      </c>
      <c r="G108" s="5">
        <v>50000</v>
      </c>
      <c r="H108" s="5">
        <v>379150.1</v>
      </c>
      <c r="I108" s="7" t="s">
        <v>139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5.6" x14ac:dyDescent="0.25">
      <c r="A109" s="5">
        <v>108</v>
      </c>
      <c r="B109" s="5" t="s">
        <v>362</v>
      </c>
      <c r="C109" s="5" t="s">
        <v>323</v>
      </c>
      <c r="D109" s="5" t="s">
        <v>360</v>
      </c>
      <c r="E109" s="6" t="s">
        <v>363</v>
      </c>
      <c r="F109" s="5" t="s">
        <v>19</v>
      </c>
      <c r="G109" s="5">
        <v>50000</v>
      </c>
      <c r="H109" s="5">
        <v>329150.09999999998</v>
      </c>
      <c r="I109" s="7" t="s">
        <v>139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 ht="15.6" x14ac:dyDescent="0.25">
      <c r="A110" s="5">
        <v>109</v>
      </c>
      <c r="B110" s="5" t="s">
        <v>364</v>
      </c>
      <c r="C110" s="5" t="s">
        <v>323</v>
      </c>
      <c r="D110" s="5" t="s">
        <v>365</v>
      </c>
      <c r="E110" s="6" t="s">
        <v>366</v>
      </c>
      <c r="F110" s="5" t="s">
        <v>13</v>
      </c>
      <c r="G110" s="5">
        <v>1</v>
      </c>
      <c r="H110" s="5">
        <v>329151.09999999998</v>
      </c>
      <c r="I110" s="7" t="s">
        <v>151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 ht="15.6" x14ac:dyDescent="0.25">
      <c r="A111" s="5">
        <v>110</v>
      </c>
      <c r="B111" s="5" t="s">
        <v>367</v>
      </c>
      <c r="C111" s="5" t="s">
        <v>323</v>
      </c>
      <c r="D111" s="5" t="s">
        <v>368</v>
      </c>
      <c r="E111" s="6" t="s">
        <v>369</v>
      </c>
      <c r="F111" s="5" t="s">
        <v>13</v>
      </c>
      <c r="G111" s="5">
        <v>1</v>
      </c>
      <c r="H111" s="5">
        <v>329152.09999999998</v>
      </c>
      <c r="I111" s="7" t="s">
        <v>370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 ht="15.6" x14ac:dyDescent="0.25">
      <c r="A112" s="5">
        <v>111</v>
      </c>
      <c r="B112" s="5" t="s">
        <v>371</v>
      </c>
      <c r="C112" s="5" t="s">
        <v>323</v>
      </c>
      <c r="D112" s="5" t="s">
        <v>372</v>
      </c>
      <c r="E112" s="6" t="s">
        <v>373</v>
      </c>
      <c r="F112" s="5" t="s">
        <v>13</v>
      </c>
      <c r="G112" s="5">
        <v>1</v>
      </c>
      <c r="H112" s="5">
        <v>329153.09999999998</v>
      </c>
      <c r="I112" s="7" t="s">
        <v>374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 ht="15.6" x14ac:dyDescent="0.25">
      <c r="A113" s="5">
        <v>112</v>
      </c>
      <c r="B113" s="5" t="s">
        <v>375</v>
      </c>
      <c r="C113" s="5" t="s">
        <v>376</v>
      </c>
      <c r="D113" s="5" t="s">
        <v>377</v>
      </c>
      <c r="E113" s="6" t="s">
        <v>378</v>
      </c>
      <c r="F113" s="5" t="s">
        <v>13</v>
      </c>
      <c r="G113" s="5">
        <v>1.05</v>
      </c>
      <c r="H113" s="5">
        <v>329154.15000000002</v>
      </c>
      <c r="I113" s="7" t="s">
        <v>151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 ht="15.6" x14ac:dyDescent="0.25">
      <c r="A114" s="5">
        <v>113</v>
      </c>
      <c r="B114" s="5" t="s">
        <v>379</v>
      </c>
      <c r="C114" s="5" t="s">
        <v>376</v>
      </c>
      <c r="D114" s="5" t="s">
        <v>380</v>
      </c>
      <c r="E114" s="6" t="s">
        <v>381</v>
      </c>
      <c r="F114" s="5" t="s">
        <v>13</v>
      </c>
      <c r="G114" s="5">
        <v>1</v>
      </c>
      <c r="H114" s="5">
        <v>329155.15000000002</v>
      </c>
      <c r="I114" s="7" t="s">
        <v>382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 ht="15.6" x14ac:dyDescent="0.25">
      <c r="A115" s="5">
        <v>114</v>
      </c>
      <c r="B115" s="5" t="s">
        <v>383</v>
      </c>
      <c r="C115" s="5" t="s">
        <v>376</v>
      </c>
      <c r="D115" s="5" t="s">
        <v>384</v>
      </c>
      <c r="E115" s="6" t="s">
        <v>385</v>
      </c>
      <c r="F115" s="5" t="s">
        <v>13</v>
      </c>
      <c r="G115" s="5">
        <v>11</v>
      </c>
      <c r="H115" s="5">
        <v>329166.15000000002</v>
      </c>
      <c r="I115" s="7" t="s">
        <v>151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 ht="15.6" x14ac:dyDescent="0.25">
      <c r="A116" s="5">
        <v>115</v>
      </c>
      <c r="B116" s="5" t="s">
        <v>386</v>
      </c>
      <c r="C116" s="5" t="s">
        <v>387</v>
      </c>
      <c r="D116" s="5" t="s">
        <v>388</v>
      </c>
      <c r="E116" s="6" t="s">
        <v>389</v>
      </c>
      <c r="F116" s="5" t="s">
        <v>13</v>
      </c>
      <c r="G116" s="5">
        <v>0.98</v>
      </c>
      <c r="H116" s="5">
        <v>329167.13</v>
      </c>
      <c r="I116" s="7" t="s">
        <v>151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 ht="15.6" x14ac:dyDescent="0.25">
      <c r="A117" s="5">
        <v>116</v>
      </c>
      <c r="B117" s="5" t="s">
        <v>390</v>
      </c>
      <c r="C117" s="5" t="s">
        <v>387</v>
      </c>
      <c r="D117" s="5" t="s">
        <v>391</v>
      </c>
      <c r="E117" s="6" t="s">
        <v>392</v>
      </c>
      <c r="F117" s="5" t="s">
        <v>13</v>
      </c>
      <c r="G117" s="5">
        <v>5000</v>
      </c>
      <c r="H117" s="5">
        <v>334167.13</v>
      </c>
      <c r="I117" s="7" t="s">
        <v>120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 ht="15.6" x14ac:dyDescent="0.25">
      <c r="A118" s="5">
        <v>117</v>
      </c>
      <c r="B118" s="5" t="s">
        <v>393</v>
      </c>
      <c r="C118" s="5" t="s">
        <v>387</v>
      </c>
      <c r="D118" s="5" t="s">
        <v>394</v>
      </c>
      <c r="E118" s="6" t="s">
        <v>395</v>
      </c>
      <c r="F118" s="5" t="s">
        <v>19</v>
      </c>
      <c r="G118" s="5">
        <v>25000</v>
      </c>
      <c r="H118" s="5">
        <v>309167.13</v>
      </c>
      <c r="I118" s="7" t="s">
        <v>396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 ht="15.6" x14ac:dyDescent="0.25">
      <c r="A119" s="5">
        <v>118</v>
      </c>
      <c r="B119" s="5" t="s">
        <v>397</v>
      </c>
      <c r="C119" s="5" t="s">
        <v>387</v>
      </c>
      <c r="D119" s="5" t="s">
        <v>398</v>
      </c>
      <c r="E119" s="6" t="s">
        <v>399</v>
      </c>
      <c r="F119" s="5" t="s">
        <v>13</v>
      </c>
      <c r="G119" s="5">
        <v>5000</v>
      </c>
      <c r="H119" s="5">
        <v>314167.13</v>
      </c>
      <c r="I119" s="7" t="s">
        <v>120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 ht="15.6" x14ac:dyDescent="0.25">
      <c r="A120" s="5">
        <v>119</v>
      </c>
      <c r="B120" s="5" t="s">
        <v>400</v>
      </c>
      <c r="C120" s="5" t="s">
        <v>401</v>
      </c>
      <c r="D120" s="5" t="s">
        <v>402</v>
      </c>
      <c r="E120" s="6" t="s">
        <v>403</v>
      </c>
      <c r="F120" s="5" t="s">
        <v>13</v>
      </c>
      <c r="G120" s="5">
        <v>23600</v>
      </c>
      <c r="H120" s="5">
        <v>337767.13</v>
      </c>
      <c r="I120" s="7" t="s">
        <v>120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 ht="15.6" x14ac:dyDescent="0.25">
      <c r="A121" s="5">
        <v>120</v>
      </c>
      <c r="B121" s="5" t="s">
        <v>404</v>
      </c>
      <c r="C121" s="5" t="s">
        <v>401</v>
      </c>
      <c r="D121" s="5" t="s">
        <v>405</v>
      </c>
      <c r="E121" s="6" t="s">
        <v>406</v>
      </c>
      <c r="F121" s="5" t="s">
        <v>19</v>
      </c>
      <c r="G121" s="5">
        <v>6000</v>
      </c>
      <c r="H121" s="5">
        <v>331767.13</v>
      </c>
      <c r="I121" s="7" t="s">
        <v>326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 ht="15.6" x14ac:dyDescent="0.25">
      <c r="A122" s="5">
        <v>121</v>
      </c>
      <c r="B122" s="5" t="s">
        <v>407</v>
      </c>
      <c r="C122" s="5" t="s">
        <v>401</v>
      </c>
      <c r="D122" s="5" t="s">
        <v>408</v>
      </c>
      <c r="E122" s="6" t="s">
        <v>409</v>
      </c>
      <c r="F122" s="5" t="s">
        <v>19</v>
      </c>
      <c r="G122" s="5">
        <v>6900</v>
      </c>
      <c r="H122" s="5">
        <v>324867.13</v>
      </c>
      <c r="I122" s="7" t="s">
        <v>410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ht="15.6" x14ac:dyDescent="0.25">
      <c r="A123" s="5">
        <v>122</v>
      </c>
      <c r="B123" s="5" t="s">
        <v>411</v>
      </c>
      <c r="C123" s="5" t="s">
        <v>401</v>
      </c>
      <c r="D123" s="5" t="s">
        <v>408</v>
      </c>
      <c r="E123" s="6" t="s">
        <v>412</v>
      </c>
      <c r="F123" s="5" t="s">
        <v>19</v>
      </c>
      <c r="G123" s="5">
        <v>6900</v>
      </c>
      <c r="H123" s="5">
        <v>317967.13</v>
      </c>
      <c r="I123" s="7" t="s">
        <v>410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5.6" x14ac:dyDescent="0.25">
      <c r="A124" s="5">
        <v>123</v>
      </c>
      <c r="B124" s="5" t="s">
        <v>413</v>
      </c>
      <c r="C124" s="5" t="s">
        <v>401</v>
      </c>
      <c r="D124" s="5" t="s">
        <v>414</v>
      </c>
      <c r="E124" s="6" t="s">
        <v>415</v>
      </c>
      <c r="F124" s="5" t="s">
        <v>19</v>
      </c>
      <c r="G124" s="5">
        <v>6900</v>
      </c>
      <c r="H124" s="5">
        <v>311067.13</v>
      </c>
      <c r="I124" s="7" t="s">
        <v>410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ht="15.6" x14ac:dyDescent="0.25">
      <c r="A125" s="5">
        <v>124</v>
      </c>
      <c r="B125" s="5" t="s">
        <v>416</v>
      </c>
      <c r="C125" s="5" t="s">
        <v>417</v>
      </c>
      <c r="D125" s="5" t="s">
        <v>418</v>
      </c>
      <c r="E125" s="6" t="s">
        <v>419</v>
      </c>
      <c r="F125" s="5" t="s">
        <v>13</v>
      </c>
      <c r="G125" s="5">
        <v>26008</v>
      </c>
      <c r="H125" s="5">
        <v>337075.13</v>
      </c>
      <c r="I125" s="7" t="s">
        <v>420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ht="15.6" x14ac:dyDescent="0.25">
      <c r="A126" s="5">
        <v>125</v>
      </c>
      <c r="B126" s="5" t="s">
        <v>421</v>
      </c>
      <c r="C126" s="5" t="s">
        <v>417</v>
      </c>
      <c r="D126" s="5" t="s">
        <v>422</v>
      </c>
      <c r="E126" s="6" t="s">
        <v>423</v>
      </c>
      <c r="F126" s="5" t="s">
        <v>13</v>
      </c>
      <c r="G126" s="5">
        <v>13767</v>
      </c>
      <c r="H126" s="5">
        <v>350842.13</v>
      </c>
      <c r="I126" s="7" t="s">
        <v>120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ht="15.6" x14ac:dyDescent="0.25">
      <c r="A127" s="5">
        <v>126</v>
      </c>
      <c r="B127" s="5" t="s">
        <v>424</v>
      </c>
      <c r="C127" s="5" t="s">
        <v>417</v>
      </c>
      <c r="D127" s="5" t="s">
        <v>425</v>
      </c>
      <c r="E127" s="6" t="s">
        <v>426</v>
      </c>
      <c r="F127" s="5" t="s">
        <v>19</v>
      </c>
      <c r="G127" s="5">
        <v>41.3</v>
      </c>
      <c r="H127" s="5">
        <v>350800.83</v>
      </c>
      <c r="I127" s="7" t="s">
        <v>427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ht="15.6" x14ac:dyDescent="0.25">
      <c r="A128" s="5">
        <v>127</v>
      </c>
      <c r="B128" s="5" t="s">
        <v>428</v>
      </c>
      <c r="C128" s="5" t="s">
        <v>417</v>
      </c>
      <c r="D128" s="5" t="s">
        <v>429</v>
      </c>
      <c r="E128" s="6" t="s">
        <v>430</v>
      </c>
      <c r="F128" s="5" t="s">
        <v>13</v>
      </c>
      <c r="G128" s="5">
        <v>5000</v>
      </c>
      <c r="H128" s="5">
        <v>355800.83</v>
      </c>
      <c r="I128" s="7" t="s">
        <v>120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ht="15.6" x14ac:dyDescent="0.25">
      <c r="A129" s="5">
        <v>128</v>
      </c>
      <c r="B129" s="5" t="s">
        <v>431</v>
      </c>
      <c r="C129" s="5" t="s">
        <v>417</v>
      </c>
      <c r="D129" s="5" t="s">
        <v>432</v>
      </c>
      <c r="E129" s="6" t="s">
        <v>433</v>
      </c>
      <c r="F129" s="5" t="s">
        <v>19</v>
      </c>
      <c r="G129" s="5">
        <v>300000</v>
      </c>
      <c r="H129" s="5">
        <v>55800.83</v>
      </c>
      <c r="I129" s="7" t="s">
        <v>434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ht="15.6" x14ac:dyDescent="0.25">
      <c r="A130" s="5">
        <v>129</v>
      </c>
      <c r="B130" s="5" t="s">
        <v>435</v>
      </c>
      <c r="C130" s="5" t="s">
        <v>436</v>
      </c>
      <c r="D130" s="5" t="s">
        <v>437</v>
      </c>
      <c r="E130" s="6" t="s">
        <v>438</v>
      </c>
      <c r="F130" s="5" t="s">
        <v>13</v>
      </c>
      <c r="G130" s="5">
        <v>1.94</v>
      </c>
      <c r="H130" s="5">
        <v>55802.77</v>
      </c>
      <c r="I130" s="7" t="s">
        <v>439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ht="15.6" x14ac:dyDescent="0.25">
      <c r="A131" s="5">
        <v>130</v>
      </c>
      <c r="B131" s="5" t="s">
        <v>440</v>
      </c>
      <c r="C131" s="5" t="s">
        <v>441</v>
      </c>
      <c r="D131" s="5" t="s">
        <v>442</v>
      </c>
      <c r="E131" s="6" t="s">
        <v>443</v>
      </c>
      <c r="F131" s="5" t="s">
        <v>13</v>
      </c>
      <c r="G131" s="5">
        <v>5000</v>
      </c>
      <c r="H131" s="5">
        <v>60802.77</v>
      </c>
      <c r="I131" s="7" t="s">
        <v>444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ht="15.6" x14ac:dyDescent="0.25">
      <c r="A132" s="5">
        <v>131</v>
      </c>
      <c r="B132" s="5" t="s">
        <v>445</v>
      </c>
      <c r="C132" s="5" t="s">
        <v>446</v>
      </c>
      <c r="D132" s="5" t="s">
        <v>447</v>
      </c>
      <c r="E132" s="6" t="s">
        <v>448</v>
      </c>
      <c r="F132" s="5" t="s">
        <v>13</v>
      </c>
      <c r="G132" s="5">
        <v>41300</v>
      </c>
      <c r="H132" s="5">
        <v>102102.77</v>
      </c>
      <c r="I132" s="7" t="s">
        <v>449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5.6" x14ac:dyDescent="0.25">
      <c r="A133" s="5">
        <v>132</v>
      </c>
      <c r="B133" s="5" t="s">
        <v>450</v>
      </c>
      <c r="C133" s="5" t="s">
        <v>446</v>
      </c>
      <c r="D133" s="5" t="s">
        <v>451</v>
      </c>
      <c r="E133" s="6" t="s">
        <v>452</v>
      </c>
      <c r="F133" s="5" t="s">
        <v>13</v>
      </c>
      <c r="G133" s="5">
        <v>11800</v>
      </c>
      <c r="H133" s="5">
        <v>113902.77</v>
      </c>
      <c r="I133" s="7" t="s">
        <v>449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ht="15.6" x14ac:dyDescent="0.25">
      <c r="A134" s="5">
        <v>133</v>
      </c>
      <c r="B134" s="5" t="s">
        <v>453</v>
      </c>
      <c r="C134" s="5" t="s">
        <v>454</v>
      </c>
      <c r="D134" s="5" t="s">
        <v>455</v>
      </c>
      <c r="E134" s="6" t="s">
        <v>456</v>
      </c>
      <c r="F134" s="5" t="s">
        <v>13</v>
      </c>
      <c r="G134" s="5">
        <v>40000</v>
      </c>
      <c r="H134" s="5">
        <v>153902.76999999999</v>
      </c>
      <c r="I134" s="7" t="s">
        <v>457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ht="15.6" x14ac:dyDescent="0.25">
      <c r="A135" s="5">
        <v>134</v>
      </c>
      <c r="B135" s="5" t="s">
        <v>458</v>
      </c>
      <c r="C135" s="5" t="s">
        <v>459</v>
      </c>
      <c r="D135" s="5" t="s">
        <v>460</v>
      </c>
      <c r="E135" s="6" t="s">
        <v>461</v>
      </c>
      <c r="F135" s="5" t="s">
        <v>13</v>
      </c>
      <c r="G135" s="5">
        <v>900</v>
      </c>
      <c r="H135" s="5">
        <v>154802.76999999999</v>
      </c>
      <c r="I135" s="7" t="s">
        <v>462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ht="15.6" x14ac:dyDescent="0.25">
      <c r="A136" s="5">
        <v>135</v>
      </c>
      <c r="B136" s="5" t="s">
        <v>463</v>
      </c>
      <c r="C136" s="5" t="s">
        <v>464</v>
      </c>
      <c r="D136" s="5" t="s">
        <v>465</v>
      </c>
      <c r="E136" s="6" t="s">
        <v>466</v>
      </c>
      <c r="F136" s="5" t="s">
        <v>13</v>
      </c>
      <c r="G136" s="5">
        <v>12500</v>
      </c>
      <c r="H136" s="5">
        <v>167302.76999999999</v>
      </c>
      <c r="I136" s="7" t="s">
        <v>449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ht="15.6" x14ac:dyDescent="0.25">
      <c r="A137" s="5">
        <v>136</v>
      </c>
      <c r="B137" s="5" t="s">
        <v>467</v>
      </c>
      <c r="C137" s="5" t="s">
        <v>464</v>
      </c>
      <c r="D137" s="5" t="s">
        <v>468</v>
      </c>
      <c r="E137" s="6" t="s">
        <v>469</v>
      </c>
      <c r="F137" s="5" t="s">
        <v>13</v>
      </c>
      <c r="G137" s="5">
        <v>35000</v>
      </c>
      <c r="H137" s="5">
        <v>202302.77</v>
      </c>
      <c r="I137" s="7" t="s">
        <v>449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ht="15.6" x14ac:dyDescent="0.25">
      <c r="A138" s="5">
        <v>137</v>
      </c>
      <c r="B138" s="5" t="s">
        <v>470</v>
      </c>
      <c r="C138" s="5" t="s">
        <v>464</v>
      </c>
      <c r="D138" s="5" t="s">
        <v>471</v>
      </c>
      <c r="E138" s="6" t="s">
        <v>472</v>
      </c>
      <c r="F138" s="5" t="s">
        <v>19</v>
      </c>
      <c r="G138" s="5">
        <v>20000</v>
      </c>
      <c r="H138" s="5">
        <v>182302.77</v>
      </c>
      <c r="I138" s="7" t="s">
        <v>473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ht="15.6" x14ac:dyDescent="0.25">
      <c r="A139" s="5">
        <v>138</v>
      </c>
      <c r="B139" s="5" t="s">
        <v>474</v>
      </c>
      <c r="C139" s="5" t="s">
        <v>464</v>
      </c>
      <c r="D139" s="5" t="s">
        <v>475</v>
      </c>
      <c r="E139" s="6" t="s">
        <v>476</v>
      </c>
      <c r="F139" s="5" t="s">
        <v>19</v>
      </c>
      <c r="G139" s="5">
        <v>133080</v>
      </c>
      <c r="H139" s="5">
        <v>49222.77</v>
      </c>
      <c r="I139" s="7" t="s">
        <v>477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ht="15.6" x14ac:dyDescent="0.25">
      <c r="A140" s="5">
        <v>139</v>
      </c>
      <c r="B140" s="5" t="s">
        <v>478</v>
      </c>
      <c r="C140" s="5" t="s">
        <v>464</v>
      </c>
      <c r="D140" s="5" t="s">
        <v>479</v>
      </c>
      <c r="E140" s="6" t="s">
        <v>480</v>
      </c>
      <c r="F140" s="5" t="s">
        <v>13</v>
      </c>
      <c r="G140" s="5">
        <v>5000</v>
      </c>
      <c r="H140" s="5">
        <v>54222.77</v>
      </c>
      <c r="I140" s="7" t="s">
        <v>444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 ht="15.6" x14ac:dyDescent="0.25">
      <c r="A141" s="5">
        <v>140</v>
      </c>
      <c r="B141" s="5" t="s">
        <v>481</v>
      </c>
      <c r="C141" s="5" t="s">
        <v>482</v>
      </c>
      <c r="D141" s="5" t="s">
        <v>483</v>
      </c>
      <c r="E141" s="6" t="s">
        <v>484</v>
      </c>
      <c r="F141" s="5" t="s">
        <v>13</v>
      </c>
      <c r="G141" s="5">
        <v>86000</v>
      </c>
      <c r="H141" s="5">
        <v>140222.76999999999</v>
      </c>
      <c r="I141" s="7" t="s">
        <v>457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 ht="15.6" x14ac:dyDescent="0.25">
      <c r="A142" s="5">
        <v>141</v>
      </c>
      <c r="B142" s="5" t="s">
        <v>485</v>
      </c>
      <c r="C142" s="5" t="s">
        <v>486</v>
      </c>
      <c r="D142" s="5" t="s">
        <v>487</v>
      </c>
      <c r="E142" s="6" t="s">
        <v>488</v>
      </c>
      <c r="F142" s="5" t="s">
        <v>13</v>
      </c>
      <c r="G142" s="5">
        <v>1</v>
      </c>
      <c r="H142" s="5">
        <v>140223.76999999999</v>
      </c>
      <c r="I142" s="7" t="s">
        <v>489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 ht="15.6" x14ac:dyDescent="0.25">
      <c r="A143" s="5">
        <v>142</v>
      </c>
      <c r="B143" s="5" t="s">
        <v>490</v>
      </c>
      <c r="C143" s="5" t="s">
        <v>486</v>
      </c>
      <c r="D143" s="5" t="s">
        <v>491</v>
      </c>
      <c r="E143" s="6" t="s">
        <v>492</v>
      </c>
      <c r="F143" s="5" t="s">
        <v>19</v>
      </c>
      <c r="G143" s="5">
        <v>12540.5</v>
      </c>
      <c r="H143" s="5">
        <v>127683.27</v>
      </c>
      <c r="I143" s="7" t="s">
        <v>473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 ht="15.6" x14ac:dyDescent="0.25">
      <c r="A144" s="5">
        <v>143</v>
      </c>
      <c r="B144" s="5" t="s">
        <v>493</v>
      </c>
      <c r="C144" s="5" t="s">
        <v>486</v>
      </c>
      <c r="D144" s="5" t="s">
        <v>491</v>
      </c>
      <c r="E144" s="6" t="s">
        <v>494</v>
      </c>
      <c r="F144" s="5" t="s">
        <v>19</v>
      </c>
      <c r="G144" s="5">
        <v>12000</v>
      </c>
      <c r="H144" s="5">
        <v>115683.27</v>
      </c>
      <c r="I144" s="7" t="s">
        <v>473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 ht="15.6" x14ac:dyDescent="0.25">
      <c r="A145" s="5">
        <v>144</v>
      </c>
      <c r="B145" s="5" t="s">
        <v>495</v>
      </c>
      <c r="C145" s="5" t="s">
        <v>486</v>
      </c>
      <c r="D145" s="5" t="s">
        <v>496</v>
      </c>
      <c r="E145" s="6" t="s">
        <v>497</v>
      </c>
      <c r="F145" s="5" t="s">
        <v>19</v>
      </c>
      <c r="G145" s="5">
        <v>8000</v>
      </c>
      <c r="H145" s="5">
        <v>107683.27</v>
      </c>
      <c r="I145" s="7" t="s">
        <v>473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 ht="15.6" x14ac:dyDescent="0.25">
      <c r="A146" s="5">
        <v>145</v>
      </c>
      <c r="B146" s="5" t="s">
        <v>498</v>
      </c>
      <c r="C146" s="5" t="s">
        <v>486</v>
      </c>
      <c r="D146" s="5" t="s">
        <v>496</v>
      </c>
      <c r="E146" s="6" t="s">
        <v>499</v>
      </c>
      <c r="F146" s="5" t="s">
        <v>19</v>
      </c>
      <c r="G146" s="5">
        <v>14983</v>
      </c>
      <c r="H146" s="5">
        <v>92700.27</v>
      </c>
      <c r="I146" s="7" t="s">
        <v>473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 ht="15.6" x14ac:dyDescent="0.25">
      <c r="A147" s="5">
        <v>146</v>
      </c>
      <c r="B147" s="5" t="s">
        <v>500</v>
      </c>
      <c r="C147" s="5" t="s">
        <v>486</v>
      </c>
      <c r="D147" s="5" t="s">
        <v>496</v>
      </c>
      <c r="E147" s="6" t="s">
        <v>501</v>
      </c>
      <c r="F147" s="5" t="s">
        <v>19</v>
      </c>
      <c r="G147" s="5">
        <v>11250</v>
      </c>
      <c r="H147" s="5">
        <v>81450.27</v>
      </c>
      <c r="I147" s="7" t="s">
        <v>473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 ht="15.6" x14ac:dyDescent="0.25">
      <c r="A148" s="5">
        <v>147</v>
      </c>
      <c r="B148" s="5" t="s">
        <v>502</v>
      </c>
      <c r="C148" s="5" t="s">
        <v>486</v>
      </c>
      <c r="D148" s="5" t="s">
        <v>503</v>
      </c>
      <c r="E148" s="6" t="s">
        <v>504</v>
      </c>
      <c r="F148" s="5" t="s">
        <v>19</v>
      </c>
      <c r="G148" s="5">
        <v>19560.73</v>
      </c>
      <c r="H148" s="5">
        <v>61889.54</v>
      </c>
      <c r="I148" s="7" t="s">
        <v>473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 ht="15.6" x14ac:dyDescent="0.25">
      <c r="A149" s="5">
        <v>148</v>
      </c>
      <c r="B149" s="5" t="s">
        <v>505</v>
      </c>
      <c r="C149" s="5" t="s">
        <v>486</v>
      </c>
      <c r="D149" s="5" t="s">
        <v>503</v>
      </c>
      <c r="E149" s="6" t="s">
        <v>506</v>
      </c>
      <c r="F149" s="5" t="s">
        <v>19</v>
      </c>
      <c r="G149" s="5">
        <v>16200</v>
      </c>
      <c r="H149" s="5">
        <v>45689.54</v>
      </c>
      <c r="I149" s="7" t="s">
        <v>473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 ht="15.6" x14ac:dyDescent="0.25">
      <c r="A150" s="5">
        <v>149</v>
      </c>
      <c r="B150" s="5" t="s">
        <v>507</v>
      </c>
      <c r="C150" s="5" t="s">
        <v>486</v>
      </c>
      <c r="D150" s="5" t="s">
        <v>503</v>
      </c>
      <c r="E150" s="6" t="s">
        <v>508</v>
      </c>
      <c r="F150" s="5" t="s">
        <v>19</v>
      </c>
      <c r="G150" s="5">
        <v>18631</v>
      </c>
      <c r="H150" s="5">
        <v>27058.54</v>
      </c>
      <c r="I150" s="7" t="s">
        <v>473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 ht="15.6" x14ac:dyDescent="0.25">
      <c r="A151" s="5">
        <v>150</v>
      </c>
      <c r="B151" s="5" t="s">
        <v>509</v>
      </c>
      <c r="C151" s="5" t="s">
        <v>486</v>
      </c>
      <c r="D151" s="5" t="s">
        <v>510</v>
      </c>
      <c r="E151" s="6" t="s">
        <v>511</v>
      </c>
      <c r="F151" s="5" t="s">
        <v>19</v>
      </c>
      <c r="G151" s="5">
        <v>25616.67</v>
      </c>
      <c r="H151" s="5">
        <v>1441.87</v>
      </c>
      <c r="I151" s="7" t="s">
        <v>473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 ht="15.6" x14ac:dyDescent="0.25">
      <c r="A152" s="5">
        <v>151</v>
      </c>
      <c r="B152" s="5" t="s">
        <v>512</v>
      </c>
      <c r="C152" s="5" t="s">
        <v>513</v>
      </c>
      <c r="D152" s="5" t="s">
        <v>514</v>
      </c>
      <c r="E152" s="6" t="s">
        <v>515</v>
      </c>
      <c r="F152" s="5" t="s">
        <v>13</v>
      </c>
      <c r="G152" s="5">
        <v>20000</v>
      </c>
      <c r="H152" s="5">
        <v>21441.87</v>
      </c>
      <c r="I152" s="7" t="s">
        <v>449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ht="15.6" x14ac:dyDescent="0.25">
      <c r="A153" s="5">
        <v>152</v>
      </c>
      <c r="B153" s="5" t="s">
        <v>516</v>
      </c>
      <c r="C153" s="5" t="s">
        <v>517</v>
      </c>
      <c r="D153" s="5" t="s">
        <v>518</v>
      </c>
      <c r="E153" s="6" t="s">
        <v>519</v>
      </c>
      <c r="F153" s="5" t="s">
        <v>13</v>
      </c>
      <c r="G153" s="5">
        <v>10800</v>
      </c>
      <c r="H153" s="5">
        <v>32241.87</v>
      </c>
      <c r="I153" s="7" t="s">
        <v>444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 ht="15.6" x14ac:dyDescent="0.25">
      <c r="A154" s="5">
        <v>153</v>
      </c>
      <c r="B154" s="5" t="s">
        <v>520</v>
      </c>
      <c r="C154" s="5" t="s">
        <v>521</v>
      </c>
      <c r="D154" s="5" t="s">
        <v>522</v>
      </c>
      <c r="E154" s="6" t="s">
        <v>523</v>
      </c>
      <c r="F154" s="5" t="s">
        <v>13</v>
      </c>
      <c r="G154" s="5">
        <v>20000</v>
      </c>
      <c r="H154" s="5">
        <v>52241.87</v>
      </c>
      <c r="I154" s="7" t="s">
        <v>457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 ht="15.6" x14ac:dyDescent="0.25">
      <c r="A155" s="5">
        <v>154</v>
      </c>
      <c r="B155" s="5" t="s">
        <v>524</v>
      </c>
      <c r="C155" s="5" t="s">
        <v>521</v>
      </c>
      <c r="D155" s="5" t="s">
        <v>525</v>
      </c>
      <c r="E155" s="6" t="s">
        <v>526</v>
      </c>
      <c r="F155" s="5" t="s">
        <v>19</v>
      </c>
      <c r="G155" s="5">
        <v>24194</v>
      </c>
      <c r="H155" s="5">
        <v>28047.87</v>
      </c>
      <c r="I155" s="7" t="s">
        <v>473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 ht="15.6" x14ac:dyDescent="0.25">
      <c r="A156" s="5">
        <v>155</v>
      </c>
      <c r="B156" s="5" t="s">
        <v>527</v>
      </c>
      <c r="C156" s="5" t="s">
        <v>521</v>
      </c>
      <c r="D156" s="5" t="s">
        <v>525</v>
      </c>
      <c r="E156" s="6" t="s">
        <v>528</v>
      </c>
      <c r="F156" s="5" t="s">
        <v>19</v>
      </c>
      <c r="G156" s="5">
        <v>24194</v>
      </c>
      <c r="H156" s="5">
        <v>3853.87</v>
      </c>
      <c r="I156" s="7" t="s">
        <v>473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5.6" x14ac:dyDescent="0.25">
      <c r="A157" s="5">
        <v>156</v>
      </c>
      <c r="B157" s="5" t="s">
        <v>529</v>
      </c>
      <c r="C157" s="5" t="s">
        <v>521</v>
      </c>
      <c r="D157" s="5" t="s">
        <v>530</v>
      </c>
      <c r="E157" s="6" t="s">
        <v>531</v>
      </c>
      <c r="F157" s="5" t="s">
        <v>13</v>
      </c>
      <c r="G157" s="5">
        <v>24800</v>
      </c>
      <c r="H157" s="5">
        <v>28653.87</v>
      </c>
      <c r="I157" s="7" t="s">
        <v>444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 ht="15.6" x14ac:dyDescent="0.25">
      <c r="A158" s="5">
        <v>157</v>
      </c>
      <c r="B158" s="5" t="s">
        <v>532</v>
      </c>
      <c r="C158" s="5" t="s">
        <v>533</v>
      </c>
      <c r="D158" s="5" t="s">
        <v>534</v>
      </c>
      <c r="E158" s="6" t="s">
        <v>535</v>
      </c>
      <c r="F158" s="5" t="s">
        <v>13</v>
      </c>
      <c r="G158" s="5">
        <v>1000</v>
      </c>
      <c r="H158" s="5">
        <v>29653.87</v>
      </c>
      <c r="I158" s="7" t="s">
        <v>457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 ht="15.6" x14ac:dyDescent="0.25">
      <c r="A159" s="5">
        <v>158</v>
      </c>
      <c r="B159" s="5" t="s">
        <v>536</v>
      </c>
      <c r="C159" s="5" t="s">
        <v>533</v>
      </c>
      <c r="D159" s="5" t="s">
        <v>537</v>
      </c>
      <c r="E159" s="6" t="s">
        <v>538</v>
      </c>
      <c r="F159" s="5" t="s">
        <v>19</v>
      </c>
      <c r="G159" s="5">
        <v>29000</v>
      </c>
      <c r="H159" s="5">
        <v>653.87</v>
      </c>
      <c r="I159" s="7" t="s">
        <v>473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5.6" x14ac:dyDescent="0.25">
      <c r="A160" s="5">
        <v>159</v>
      </c>
      <c r="B160" s="5" t="s">
        <v>539</v>
      </c>
      <c r="C160" s="5" t="s">
        <v>540</v>
      </c>
      <c r="D160" s="5" t="s">
        <v>541</v>
      </c>
      <c r="E160" s="6" t="s">
        <v>542</v>
      </c>
      <c r="F160" s="5" t="s">
        <v>13</v>
      </c>
      <c r="G160" s="5">
        <v>10000</v>
      </c>
      <c r="H160" s="5">
        <v>10653.87</v>
      </c>
      <c r="I160" s="7" t="s">
        <v>444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 ht="15.6" x14ac:dyDescent="0.25">
      <c r="A161" s="5">
        <v>160</v>
      </c>
      <c r="B161" s="5" t="s">
        <v>543</v>
      </c>
      <c r="C161" s="5" t="s">
        <v>544</v>
      </c>
      <c r="D161" s="5" t="s">
        <v>545</v>
      </c>
      <c r="E161" s="6" t="s">
        <v>546</v>
      </c>
      <c r="F161" s="5" t="s">
        <v>13</v>
      </c>
      <c r="G161" s="5">
        <v>30000</v>
      </c>
      <c r="H161" s="5">
        <v>40653.870000000003</v>
      </c>
      <c r="I161" s="7" t="s">
        <v>449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 ht="15.6" x14ac:dyDescent="0.25">
      <c r="A162" s="5">
        <v>161</v>
      </c>
      <c r="B162" s="5" t="s">
        <v>547</v>
      </c>
      <c r="C162" s="5" t="s">
        <v>544</v>
      </c>
      <c r="D162" s="5" t="s">
        <v>548</v>
      </c>
      <c r="E162" s="6" t="s">
        <v>549</v>
      </c>
      <c r="F162" s="5" t="s">
        <v>13</v>
      </c>
      <c r="G162" s="5">
        <v>59000</v>
      </c>
      <c r="H162" s="5">
        <v>99653.87</v>
      </c>
      <c r="I162" s="7" t="s">
        <v>449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ht="15.6" x14ac:dyDescent="0.25">
      <c r="A163" s="5">
        <v>162</v>
      </c>
      <c r="B163" s="5" t="s">
        <v>550</v>
      </c>
      <c r="C163" s="5" t="s">
        <v>551</v>
      </c>
      <c r="D163" s="5" t="s">
        <v>552</v>
      </c>
      <c r="E163" s="6" t="s">
        <v>553</v>
      </c>
      <c r="F163" s="5" t="s">
        <v>19</v>
      </c>
      <c r="G163" s="5">
        <v>48333.33</v>
      </c>
      <c r="H163" s="5">
        <v>51320.54</v>
      </c>
      <c r="I163" s="7" t="s">
        <v>473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 ht="15.6" x14ac:dyDescent="0.25">
      <c r="A164" s="5">
        <v>163</v>
      </c>
      <c r="B164" s="5" t="s">
        <v>554</v>
      </c>
      <c r="C164" s="5" t="s">
        <v>551</v>
      </c>
      <c r="D164" s="5" t="s">
        <v>552</v>
      </c>
      <c r="E164" s="6" t="s">
        <v>555</v>
      </c>
      <c r="F164" s="5" t="s">
        <v>19</v>
      </c>
      <c r="G164" s="5">
        <v>7400</v>
      </c>
      <c r="H164" s="5">
        <v>43920.54</v>
      </c>
      <c r="I164" s="7" t="s">
        <v>473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 ht="15.6" x14ac:dyDescent="0.25">
      <c r="A165" s="5">
        <v>164</v>
      </c>
      <c r="B165" s="5" t="s">
        <v>556</v>
      </c>
      <c r="C165" s="5" t="s">
        <v>551</v>
      </c>
      <c r="D165" s="5" t="s">
        <v>557</v>
      </c>
      <c r="E165" s="6" t="s">
        <v>558</v>
      </c>
      <c r="F165" s="5" t="s">
        <v>13</v>
      </c>
      <c r="G165" s="5">
        <v>12500</v>
      </c>
      <c r="H165" s="5">
        <v>56420.54</v>
      </c>
      <c r="I165" s="7" t="s">
        <v>449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 ht="15.6" x14ac:dyDescent="0.25">
      <c r="A166" s="5">
        <v>165</v>
      </c>
      <c r="B166" s="5" t="s">
        <v>559</v>
      </c>
      <c r="C166" s="5" t="s">
        <v>560</v>
      </c>
      <c r="D166" s="5" t="s">
        <v>561</v>
      </c>
      <c r="E166" s="6" t="s">
        <v>562</v>
      </c>
      <c r="F166" s="5" t="s">
        <v>13</v>
      </c>
      <c r="G166" s="5">
        <v>5000</v>
      </c>
      <c r="H166" s="5">
        <v>61420.54</v>
      </c>
      <c r="I166" s="7" t="s">
        <v>449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 ht="15.6" x14ac:dyDescent="0.25">
      <c r="A167" s="5">
        <v>166</v>
      </c>
      <c r="B167" s="5" t="s">
        <v>563</v>
      </c>
      <c r="C167" s="5" t="s">
        <v>560</v>
      </c>
      <c r="D167" s="5" t="s">
        <v>564</v>
      </c>
      <c r="E167" s="6" t="s">
        <v>565</v>
      </c>
      <c r="F167" s="5" t="s">
        <v>13</v>
      </c>
      <c r="G167" s="5">
        <v>26550</v>
      </c>
      <c r="H167" s="5">
        <v>87970.54</v>
      </c>
      <c r="I167" s="7" t="s">
        <v>449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 ht="15.6" x14ac:dyDescent="0.25">
      <c r="A168" s="5">
        <v>167</v>
      </c>
      <c r="B168" s="5" t="s">
        <v>566</v>
      </c>
      <c r="C168" s="5" t="s">
        <v>560</v>
      </c>
      <c r="D168" s="5" t="s">
        <v>567</v>
      </c>
      <c r="E168" s="6" t="s">
        <v>568</v>
      </c>
      <c r="F168" s="5" t="s">
        <v>19</v>
      </c>
      <c r="G168" s="5">
        <v>35037</v>
      </c>
      <c r="H168" s="5">
        <v>52933.54</v>
      </c>
      <c r="I168" s="7" t="s">
        <v>569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 ht="15.6" x14ac:dyDescent="0.25">
      <c r="A169" s="5">
        <v>168</v>
      </c>
      <c r="B169" s="5" t="s">
        <v>570</v>
      </c>
      <c r="C169" s="5" t="s">
        <v>560</v>
      </c>
      <c r="D169" s="5" t="s">
        <v>571</v>
      </c>
      <c r="E169" s="6" t="s">
        <v>572</v>
      </c>
      <c r="F169" s="5" t="s">
        <v>13</v>
      </c>
      <c r="G169" s="5">
        <v>15000</v>
      </c>
      <c r="H169" s="5">
        <v>67933.539999999994</v>
      </c>
      <c r="I169" s="7" t="s">
        <v>457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 ht="15.6" x14ac:dyDescent="0.25">
      <c r="A170" s="5">
        <v>169</v>
      </c>
      <c r="B170" s="5" t="s">
        <v>573</v>
      </c>
      <c r="C170" s="5" t="s">
        <v>560</v>
      </c>
      <c r="D170" s="5" t="s">
        <v>574</v>
      </c>
      <c r="E170" s="6" t="s">
        <v>575</v>
      </c>
      <c r="F170" s="5" t="s">
        <v>13</v>
      </c>
      <c r="G170" s="5">
        <v>35037</v>
      </c>
      <c r="H170" s="5">
        <v>102970.54</v>
      </c>
      <c r="I170" s="7" t="s">
        <v>576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5.6" x14ac:dyDescent="0.25">
      <c r="A171" s="5">
        <v>170</v>
      </c>
      <c r="B171" s="5" t="s">
        <v>577</v>
      </c>
      <c r="C171" s="5" t="s">
        <v>560</v>
      </c>
      <c r="D171" s="5" t="s">
        <v>578</v>
      </c>
      <c r="E171" s="6" t="s">
        <v>579</v>
      </c>
      <c r="F171" s="5" t="s">
        <v>13</v>
      </c>
      <c r="G171" s="5">
        <v>20000</v>
      </c>
      <c r="H171" s="5">
        <v>122970.54</v>
      </c>
      <c r="I171" s="7" t="s">
        <v>444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 ht="15.6" x14ac:dyDescent="0.25">
      <c r="A172" s="5">
        <v>171</v>
      </c>
      <c r="B172" s="5" t="s">
        <v>580</v>
      </c>
      <c r="C172" s="5" t="s">
        <v>581</v>
      </c>
      <c r="D172" s="5" t="s">
        <v>582</v>
      </c>
      <c r="E172" s="6" t="s">
        <v>583</v>
      </c>
      <c r="F172" s="5" t="s">
        <v>19</v>
      </c>
      <c r="G172" s="5">
        <v>16214.4</v>
      </c>
      <c r="H172" s="5">
        <v>106756.14</v>
      </c>
      <c r="I172" s="7" t="s">
        <v>473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 ht="15.6" x14ac:dyDescent="0.25">
      <c r="A173" s="5">
        <v>172</v>
      </c>
      <c r="B173" s="5" t="s">
        <v>584</v>
      </c>
      <c r="C173" s="5" t="s">
        <v>581</v>
      </c>
      <c r="D173" s="5" t="s">
        <v>582</v>
      </c>
      <c r="E173" s="6" t="s">
        <v>585</v>
      </c>
      <c r="F173" s="5" t="s">
        <v>19</v>
      </c>
      <c r="G173" s="5">
        <v>12566.7</v>
      </c>
      <c r="H173" s="5">
        <v>94189.440000000002</v>
      </c>
      <c r="I173" s="7" t="s">
        <v>473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 ht="15.6" x14ac:dyDescent="0.25">
      <c r="A174" s="5">
        <v>173</v>
      </c>
      <c r="B174" s="5" t="s">
        <v>586</v>
      </c>
      <c r="C174" s="5" t="s">
        <v>581</v>
      </c>
      <c r="D174" s="5" t="s">
        <v>582</v>
      </c>
      <c r="E174" s="6" t="s">
        <v>587</v>
      </c>
      <c r="F174" s="5" t="s">
        <v>19</v>
      </c>
      <c r="G174" s="5">
        <v>24166.7</v>
      </c>
      <c r="H174" s="5">
        <v>70022.740000000005</v>
      </c>
      <c r="I174" s="7" t="s">
        <v>473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 ht="15.6" x14ac:dyDescent="0.25">
      <c r="A175" s="5">
        <v>174</v>
      </c>
      <c r="B175" s="5" t="s">
        <v>588</v>
      </c>
      <c r="C175" s="5" t="s">
        <v>581</v>
      </c>
      <c r="D175" s="5" t="s">
        <v>589</v>
      </c>
      <c r="E175" s="6" t="s">
        <v>590</v>
      </c>
      <c r="F175" s="5" t="s">
        <v>19</v>
      </c>
      <c r="G175" s="5">
        <v>57435.47</v>
      </c>
      <c r="H175" s="5">
        <v>12587.27</v>
      </c>
      <c r="I175" s="7" t="s">
        <v>473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 ht="15.6" x14ac:dyDescent="0.25">
      <c r="A176" s="5">
        <v>175</v>
      </c>
      <c r="B176" s="5" t="s">
        <v>591</v>
      </c>
      <c r="C176" s="5" t="s">
        <v>581</v>
      </c>
      <c r="D176" s="5" t="s">
        <v>592</v>
      </c>
      <c r="E176" s="6" t="s">
        <v>593</v>
      </c>
      <c r="F176" s="5" t="s">
        <v>13</v>
      </c>
      <c r="G176" s="5">
        <v>48200</v>
      </c>
      <c r="H176" s="5">
        <v>60787.27</v>
      </c>
      <c r="I176" s="7" t="s">
        <v>449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 ht="15.6" x14ac:dyDescent="0.25">
      <c r="A177" s="5">
        <v>176</v>
      </c>
      <c r="B177" s="5" t="s">
        <v>594</v>
      </c>
      <c r="C177" s="5" t="s">
        <v>595</v>
      </c>
      <c r="D177" s="5" t="s">
        <v>596</v>
      </c>
      <c r="E177" s="6" t="s">
        <v>597</v>
      </c>
      <c r="F177" s="5" t="s">
        <v>19</v>
      </c>
      <c r="G177" s="5">
        <v>50000</v>
      </c>
      <c r="H177" s="5">
        <v>10787.27</v>
      </c>
      <c r="I177" s="7" t="s">
        <v>473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 ht="15.6" x14ac:dyDescent="0.25">
      <c r="A178" s="5">
        <v>177</v>
      </c>
      <c r="B178" s="5" t="s">
        <v>598</v>
      </c>
      <c r="C178" s="5" t="s">
        <v>599</v>
      </c>
      <c r="D178" s="5" t="s">
        <v>600</v>
      </c>
      <c r="E178" s="6" t="s">
        <v>601</v>
      </c>
      <c r="F178" s="5" t="s">
        <v>19</v>
      </c>
      <c r="G178" s="5">
        <v>10000</v>
      </c>
      <c r="H178" s="5">
        <v>787.27</v>
      </c>
      <c r="I178" s="7" t="s">
        <v>473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 ht="15.6" x14ac:dyDescent="0.25">
      <c r="A179" s="5">
        <v>178</v>
      </c>
      <c r="B179" s="5" t="s">
        <v>602</v>
      </c>
      <c r="C179" s="5" t="s">
        <v>603</v>
      </c>
      <c r="D179" s="5" t="s">
        <v>604</v>
      </c>
      <c r="E179" s="6" t="s">
        <v>605</v>
      </c>
      <c r="F179" s="5" t="s">
        <v>13</v>
      </c>
      <c r="G179" s="5">
        <v>11800</v>
      </c>
      <c r="H179" s="5">
        <v>12587.27</v>
      </c>
      <c r="I179" s="7" t="s">
        <v>449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 ht="15.6" x14ac:dyDescent="0.25">
      <c r="A180" s="5">
        <v>179</v>
      </c>
      <c r="B180" s="5" t="s">
        <v>606</v>
      </c>
      <c r="C180" s="5" t="s">
        <v>607</v>
      </c>
      <c r="D180" s="5" t="s">
        <v>608</v>
      </c>
      <c r="E180" s="6" t="s">
        <v>609</v>
      </c>
      <c r="F180" s="5" t="s">
        <v>13</v>
      </c>
      <c r="G180" s="5">
        <v>15122</v>
      </c>
      <c r="H180" s="5">
        <v>27709.27</v>
      </c>
      <c r="I180" s="7" t="s">
        <v>449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 ht="15.6" x14ac:dyDescent="0.25">
      <c r="A181" s="5">
        <v>180</v>
      </c>
      <c r="B181" s="5" t="s">
        <v>610</v>
      </c>
      <c r="C181" s="5" t="s">
        <v>607</v>
      </c>
      <c r="D181" s="5" t="s">
        <v>611</v>
      </c>
      <c r="E181" s="6" t="s">
        <v>612</v>
      </c>
      <c r="F181" s="5" t="s">
        <v>13</v>
      </c>
      <c r="G181" s="5">
        <v>1000000</v>
      </c>
      <c r="H181" s="5">
        <v>1027709.27</v>
      </c>
      <c r="I181" s="7" t="s">
        <v>613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 ht="15.6" x14ac:dyDescent="0.25">
      <c r="A182" s="5">
        <v>181</v>
      </c>
      <c r="B182" s="5" t="s">
        <v>614</v>
      </c>
      <c r="C182" s="5" t="s">
        <v>607</v>
      </c>
      <c r="D182" s="5" t="s">
        <v>615</v>
      </c>
      <c r="E182" s="6" t="s">
        <v>616</v>
      </c>
      <c r="F182" s="5" t="s">
        <v>19</v>
      </c>
      <c r="G182" s="5">
        <v>10000</v>
      </c>
      <c r="H182" s="5">
        <v>1017709.27</v>
      </c>
      <c r="I182" s="7" t="s">
        <v>617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 ht="15.6" x14ac:dyDescent="0.25">
      <c r="A183" s="5">
        <v>182</v>
      </c>
      <c r="B183" s="5" t="s">
        <v>618</v>
      </c>
      <c r="C183" s="5" t="s">
        <v>607</v>
      </c>
      <c r="D183" s="5" t="s">
        <v>619</v>
      </c>
      <c r="E183" s="6" t="s">
        <v>620</v>
      </c>
      <c r="F183" s="5" t="s">
        <v>19</v>
      </c>
      <c r="G183" s="5">
        <v>20411.2</v>
      </c>
      <c r="H183" s="5">
        <v>997298.07</v>
      </c>
      <c r="I183" s="7" t="s">
        <v>473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15.6" x14ac:dyDescent="0.25">
      <c r="A184" s="5">
        <v>183</v>
      </c>
      <c r="B184" s="5" t="s">
        <v>621</v>
      </c>
      <c r="C184" s="5" t="s">
        <v>607</v>
      </c>
      <c r="D184" s="5" t="s">
        <v>619</v>
      </c>
      <c r="E184" s="6" t="s">
        <v>622</v>
      </c>
      <c r="F184" s="5" t="s">
        <v>19</v>
      </c>
      <c r="G184" s="5">
        <v>12566.67</v>
      </c>
      <c r="H184" s="5">
        <v>984731.4</v>
      </c>
      <c r="I184" s="7" t="s">
        <v>473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 ht="15.6" x14ac:dyDescent="0.25">
      <c r="A185" s="5">
        <v>184</v>
      </c>
      <c r="B185" s="5" t="s">
        <v>623</v>
      </c>
      <c r="C185" s="5" t="s">
        <v>607</v>
      </c>
      <c r="D185" s="5" t="s">
        <v>619</v>
      </c>
      <c r="E185" s="6" t="s">
        <v>624</v>
      </c>
      <c r="F185" s="5" t="s">
        <v>19</v>
      </c>
      <c r="G185" s="5">
        <v>16214.38</v>
      </c>
      <c r="H185" s="5">
        <v>968517.02</v>
      </c>
      <c r="I185" s="7" t="s">
        <v>473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 ht="15.6" x14ac:dyDescent="0.25">
      <c r="A186" s="5">
        <v>185</v>
      </c>
      <c r="B186" s="5" t="s">
        <v>625</v>
      </c>
      <c r="C186" s="5" t="s">
        <v>607</v>
      </c>
      <c r="D186" s="5" t="s">
        <v>619</v>
      </c>
      <c r="E186" s="6" t="s">
        <v>626</v>
      </c>
      <c r="F186" s="5" t="s">
        <v>19</v>
      </c>
      <c r="G186" s="5">
        <v>41219</v>
      </c>
      <c r="H186" s="5">
        <v>927298.02</v>
      </c>
      <c r="I186" s="7" t="s">
        <v>473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 ht="15.6" x14ac:dyDescent="0.25">
      <c r="A187" s="5">
        <v>186</v>
      </c>
      <c r="B187" s="5" t="s">
        <v>627</v>
      </c>
      <c r="C187" s="5" t="s">
        <v>607</v>
      </c>
      <c r="D187" s="5" t="s">
        <v>628</v>
      </c>
      <c r="E187" s="6" t="s">
        <v>629</v>
      </c>
      <c r="F187" s="5" t="s">
        <v>19</v>
      </c>
      <c r="G187" s="5">
        <v>96167</v>
      </c>
      <c r="H187" s="5">
        <v>831131.02</v>
      </c>
      <c r="I187" s="7" t="s">
        <v>473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 ht="15.6" x14ac:dyDescent="0.25">
      <c r="A188" s="5">
        <v>187</v>
      </c>
      <c r="B188" s="5" t="s">
        <v>630</v>
      </c>
      <c r="C188" s="5" t="s">
        <v>607</v>
      </c>
      <c r="D188" s="5" t="s">
        <v>631</v>
      </c>
      <c r="E188" s="6" t="s">
        <v>632</v>
      </c>
      <c r="F188" s="5" t="s">
        <v>13</v>
      </c>
      <c r="G188" s="5">
        <v>1000</v>
      </c>
      <c r="H188" s="5">
        <v>832131.02</v>
      </c>
      <c r="I188" s="7" t="s">
        <v>449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 ht="15.6" x14ac:dyDescent="0.25">
      <c r="A189" s="5">
        <v>188</v>
      </c>
      <c r="B189" s="5" t="s">
        <v>633</v>
      </c>
      <c r="C189" s="5" t="s">
        <v>607</v>
      </c>
      <c r="D189" s="5" t="s">
        <v>634</v>
      </c>
      <c r="E189" s="6" t="s">
        <v>635</v>
      </c>
      <c r="F189" s="5" t="s">
        <v>13</v>
      </c>
      <c r="G189" s="5">
        <v>22600</v>
      </c>
      <c r="H189" s="5">
        <v>854731.02</v>
      </c>
      <c r="I189" s="7" t="s">
        <v>449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 ht="15.6" x14ac:dyDescent="0.25">
      <c r="A190" s="5">
        <v>189</v>
      </c>
      <c r="B190" s="5" t="s">
        <v>636</v>
      </c>
      <c r="C190" s="5" t="s">
        <v>637</v>
      </c>
      <c r="D190" s="5" t="s">
        <v>638</v>
      </c>
      <c r="E190" s="6" t="s">
        <v>639</v>
      </c>
      <c r="F190" s="5" t="s">
        <v>19</v>
      </c>
      <c r="G190" s="5">
        <v>18666.669999999998</v>
      </c>
      <c r="H190" s="5">
        <v>836064.35</v>
      </c>
      <c r="I190" s="7" t="s">
        <v>473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 ht="15.6" x14ac:dyDescent="0.25">
      <c r="A191" s="5">
        <v>190</v>
      </c>
      <c r="B191" s="5" t="s">
        <v>640</v>
      </c>
      <c r="C191" s="5" t="s">
        <v>637</v>
      </c>
      <c r="D191" s="5" t="s">
        <v>638</v>
      </c>
      <c r="E191" s="6" t="s">
        <v>641</v>
      </c>
      <c r="F191" s="5" t="s">
        <v>19</v>
      </c>
      <c r="G191" s="5">
        <v>22716.67</v>
      </c>
      <c r="H191" s="5">
        <v>813347.68</v>
      </c>
      <c r="I191" s="7" t="s">
        <v>473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 ht="15.6" x14ac:dyDescent="0.25">
      <c r="A192" s="5">
        <v>191</v>
      </c>
      <c r="B192" s="5" t="s">
        <v>642</v>
      </c>
      <c r="C192" s="5" t="s">
        <v>637</v>
      </c>
      <c r="D192" s="5" t="s">
        <v>638</v>
      </c>
      <c r="E192" s="6" t="s">
        <v>643</v>
      </c>
      <c r="F192" s="5" t="s">
        <v>19</v>
      </c>
      <c r="G192" s="5">
        <v>23000</v>
      </c>
      <c r="H192" s="5">
        <v>790347.68</v>
      </c>
      <c r="I192" s="7" t="s">
        <v>473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 ht="15.6" x14ac:dyDescent="0.25">
      <c r="A193" s="5">
        <v>192</v>
      </c>
      <c r="B193" s="5" t="s">
        <v>644</v>
      </c>
      <c r="C193" s="5" t="s">
        <v>637</v>
      </c>
      <c r="D193" s="5" t="s">
        <v>638</v>
      </c>
      <c r="E193" s="6" t="s">
        <v>645</v>
      </c>
      <c r="F193" s="5" t="s">
        <v>19</v>
      </c>
      <c r="G193" s="5">
        <v>22744.18</v>
      </c>
      <c r="H193" s="5">
        <v>767603.5</v>
      </c>
      <c r="I193" s="7" t="s">
        <v>473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5.6" x14ac:dyDescent="0.25">
      <c r="A194" s="5">
        <v>193</v>
      </c>
      <c r="B194" s="5" t="s">
        <v>646</v>
      </c>
      <c r="C194" s="5" t="s">
        <v>637</v>
      </c>
      <c r="D194" s="5" t="s">
        <v>647</v>
      </c>
      <c r="E194" s="6" t="s">
        <v>648</v>
      </c>
      <c r="F194" s="5" t="s">
        <v>19</v>
      </c>
      <c r="G194" s="5">
        <v>23750</v>
      </c>
      <c r="H194" s="5">
        <v>743853.5</v>
      </c>
      <c r="I194" s="7" t="s">
        <v>473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 ht="15.6" x14ac:dyDescent="0.25">
      <c r="A195" s="5">
        <v>194</v>
      </c>
      <c r="B195" s="5" t="s">
        <v>649</v>
      </c>
      <c r="C195" s="5" t="s">
        <v>637</v>
      </c>
      <c r="D195" s="5" t="s">
        <v>647</v>
      </c>
      <c r="E195" s="6" t="s">
        <v>650</v>
      </c>
      <c r="F195" s="5" t="s">
        <v>19</v>
      </c>
      <c r="G195" s="5">
        <v>35000</v>
      </c>
      <c r="H195" s="5">
        <v>708853.5</v>
      </c>
      <c r="I195" s="7" t="s">
        <v>473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 ht="15.6" x14ac:dyDescent="0.25">
      <c r="A196" s="5">
        <v>195</v>
      </c>
      <c r="B196" s="5" t="s">
        <v>651</v>
      </c>
      <c r="C196" s="5" t="s">
        <v>637</v>
      </c>
      <c r="D196" s="5" t="s">
        <v>647</v>
      </c>
      <c r="E196" s="6" t="s">
        <v>652</v>
      </c>
      <c r="F196" s="5" t="s">
        <v>19</v>
      </c>
      <c r="G196" s="5">
        <v>24333.33</v>
      </c>
      <c r="H196" s="5">
        <v>684520.17</v>
      </c>
      <c r="I196" s="7" t="s">
        <v>473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 ht="15.6" x14ac:dyDescent="0.25">
      <c r="A197" s="5">
        <v>196</v>
      </c>
      <c r="B197" s="5" t="s">
        <v>653</v>
      </c>
      <c r="C197" s="5" t="s">
        <v>637</v>
      </c>
      <c r="D197" s="5" t="s">
        <v>647</v>
      </c>
      <c r="E197" s="6" t="s">
        <v>654</v>
      </c>
      <c r="F197" s="5" t="s">
        <v>19</v>
      </c>
      <c r="G197" s="5">
        <v>24563.47</v>
      </c>
      <c r="H197" s="5">
        <v>659956.69999999995</v>
      </c>
      <c r="I197" s="7" t="s">
        <v>473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 ht="15.6" x14ac:dyDescent="0.25">
      <c r="A198" s="5">
        <v>197</v>
      </c>
      <c r="B198" s="5" t="s">
        <v>655</v>
      </c>
      <c r="C198" s="5" t="s">
        <v>637</v>
      </c>
      <c r="D198" s="5" t="s">
        <v>647</v>
      </c>
      <c r="E198" s="6" t="s">
        <v>656</v>
      </c>
      <c r="F198" s="5" t="s">
        <v>19</v>
      </c>
      <c r="G198" s="5">
        <v>25515</v>
      </c>
      <c r="H198" s="5">
        <v>634441.69999999995</v>
      </c>
      <c r="I198" s="7" t="s">
        <v>473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 ht="15.6" x14ac:dyDescent="0.25">
      <c r="A199" s="5">
        <v>198</v>
      </c>
      <c r="B199" s="5" t="s">
        <v>657</v>
      </c>
      <c r="C199" s="5" t="s">
        <v>637</v>
      </c>
      <c r="D199" s="5" t="s">
        <v>658</v>
      </c>
      <c r="E199" s="6" t="s">
        <v>659</v>
      </c>
      <c r="F199" s="5" t="s">
        <v>19</v>
      </c>
      <c r="G199" s="5">
        <v>27550</v>
      </c>
      <c r="H199" s="5">
        <v>606891.69999999995</v>
      </c>
      <c r="I199" s="7" t="s">
        <v>473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ht="15.6" x14ac:dyDescent="0.25">
      <c r="A200" s="5">
        <v>199</v>
      </c>
      <c r="B200" s="5" t="s">
        <v>660</v>
      </c>
      <c r="C200" s="5" t="s">
        <v>637</v>
      </c>
      <c r="D200" s="5" t="s">
        <v>658</v>
      </c>
      <c r="E200" s="6" t="s">
        <v>661</v>
      </c>
      <c r="F200" s="5" t="s">
        <v>19</v>
      </c>
      <c r="G200" s="5">
        <v>50000</v>
      </c>
      <c r="H200" s="5">
        <v>556891.69999999995</v>
      </c>
      <c r="I200" s="7" t="s">
        <v>473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ht="15.6" x14ac:dyDescent="0.25">
      <c r="A201" s="5">
        <v>200</v>
      </c>
      <c r="B201" s="5" t="s">
        <v>662</v>
      </c>
      <c r="C201" s="5" t="s">
        <v>637</v>
      </c>
      <c r="D201" s="5" t="s">
        <v>658</v>
      </c>
      <c r="E201" s="6" t="s">
        <v>663</v>
      </c>
      <c r="F201" s="5" t="s">
        <v>19</v>
      </c>
      <c r="G201" s="5">
        <v>53203.45</v>
      </c>
      <c r="H201" s="5">
        <v>503688.25</v>
      </c>
      <c r="I201" s="7" t="s">
        <v>473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ht="15.6" x14ac:dyDescent="0.25">
      <c r="A202" s="5">
        <v>201</v>
      </c>
      <c r="B202" s="5" t="s">
        <v>664</v>
      </c>
      <c r="C202" s="5" t="s">
        <v>637</v>
      </c>
      <c r="D202" s="5" t="s">
        <v>658</v>
      </c>
      <c r="E202" s="6" t="s">
        <v>665</v>
      </c>
      <c r="F202" s="5" t="s">
        <v>19</v>
      </c>
      <c r="G202" s="5">
        <v>50000</v>
      </c>
      <c r="H202" s="5">
        <v>453688.25</v>
      </c>
      <c r="I202" s="7" t="s">
        <v>473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ht="15.6" x14ac:dyDescent="0.25">
      <c r="A203" s="5">
        <v>202</v>
      </c>
      <c r="B203" s="5" t="s">
        <v>666</v>
      </c>
      <c r="C203" s="5" t="s">
        <v>637</v>
      </c>
      <c r="D203" s="5" t="s">
        <v>658</v>
      </c>
      <c r="E203" s="6" t="s">
        <v>667</v>
      </c>
      <c r="F203" s="5" t="s">
        <v>19</v>
      </c>
      <c r="G203" s="5">
        <v>50068.5</v>
      </c>
      <c r="H203" s="5">
        <v>403619.75</v>
      </c>
      <c r="I203" s="7" t="s">
        <v>473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ht="15.6" x14ac:dyDescent="0.25">
      <c r="A204" s="5">
        <v>203</v>
      </c>
      <c r="B204" s="5" t="s">
        <v>668</v>
      </c>
      <c r="C204" s="5" t="s">
        <v>637</v>
      </c>
      <c r="D204" s="5" t="s">
        <v>669</v>
      </c>
      <c r="E204" s="6" t="s">
        <v>670</v>
      </c>
      <c r="F204" s="5" t="s">
        <v>19</v>
      </c>
      <c r="G204" s="5">
        <v>58416</v>
      </c>
      <c r="H204" s="5">
        <v>345203.75</v>
      </c>
      <c r="I204" s="7" t="s">
        <v>473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ht="15.6" x14ac:dyDescent="0.25">
      <c r="A205" s="5">
        <v>204</v>
      </c>
      <c r="B205" s="5" t="s">
        <v>671</v>
      </c>
      <c r="C205" s="5" t="s">
        <v>637</v>
      </c>
      <c r="D205" s="5" t="s">
        <v>669</v>
      </c>
      <c r="E205" s="6" t="s">
        <v>672</v>
      </c>
      <c r="F205" s="5" t="s">
        <v>19</v>
      </c>
      <c r="G205" s="5">
        <v>63024.73</v>
      </c>
      <c r="H205" s="5">
        <v>282179.02</v>
      </c>
      <c r="I205" s="7" t="s">
        <v>473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5.6" x14ac:dyDescent="0.25">
      <c r="A206" s="5">
        <v>205</v>
      </c>
      <c r="B206" s="5" t="s">
        <v>673</v>
      </c>
      <c r="C206" s="5" t="s">
        <v>637</v>
      </c>
      <c r="D206" s="5" t="s">
        <v>669</v>
      </c>
      <c r="E206" s="6" t="s">
        <v>674</v>
      </c>
      <c r="F206" s="5" t="s">
        <v>19</v>
      </c>
      <c r="G206" s="5">
        <v>54818</v>
      </c>
      <c r="H206" s="5">
        <v>227361.02</v>
      </c>
      <c r="I206" s="7" t="s">
        <v>473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 ht="15.6" x14ac:dyDescent="0.25">
      <c r="A207" s="5">
        <v>206</v>
      </c>
      <c r="B207" s="5" t="s">
        <v>675</v>
      </c>
      <c r="C207" s="5" t="s">
        <v>637</v>
      </c>
      <c r="D207" s="5" t="s">
        <v>669</v>
      </c>
      <c r="E207" s="6" t="s">
        <v>676</v>
      </c>
      <c r="F207" s="5" t="s">
        <v>19</v>
      </c>
      <c r="G207" s="5">
        <v>160000</v>
      </c>
      <c r="H207" s="5">
        <v>67361.02</v>
      </c>
      <c r="I207" s="7" t="s">
        <v>473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 ht="15.6" x14ac:dyDescent="0.25">
      <c r="A208" s="5">
        <v>207</v>
      </c>
      <c r="B208" s="5" t="s">
        <v>677</v>
      </c>
      <c r="C208" s="5" t="s">
        <v>637</v>
      </c>
      <c r="D208" s="5" t="s">
        <v>678</v>
      </c>
      <c r="E208" s="6" t="s">
        <v>679</v>
      </c>
      <c r="F208" s="5" t="s">
        <v>13</v>
      </c>
      <c r="G208" s="5">
        <v>37999</v>
      </c>
      <c r="H208" s="5">
        <v>105360.02</v>
      </c>
      <c r="I208" s="7" t="s">
        <v>444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 ht="15.6" x14ac:dyDescent="0.25">
      <c r="A209" s="5">
        <v>208</v>
      </c>
      <c r="B209" s="5" t="s">
        <v>680</v>
      </c>
      <c r="C209" s="5" t="s">
        <v>681</v>
      </c>
      <c r="D209" s="5" t="s">
        <v>682</v>
      </c>
      <c r="E209" s="6" t="s">
        <v>683</v>
      </c>
      <c r="F209" s="5" t="s">
        <v>19</v>
      </c>
      <c r="G209" s="5">
        <v>35037</v>
      </c>
      <c r="H209" s="5">
        <v>70323.02</v>
      </c>
      <c r="I209" s="7" t="s">
        <v>569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 ht="15.6" x14ac:dyDescent="0.25">
      <c r="A210" s="5">
        <v>209</v>
      </c>
      <c r="B210" s="5" t="s">
        <v>684</v>
      </c>
      <c r="C210" s="5" t="s">
        <v>681</v>
      </c>
      <c r="D210" s="5" t="s">
        <v>682</v>
      </c>
      <c r="E210" s="6" t="s">
        <v>685</v>
      </c>
      <c r="F210" s="5" t="s">
        <v>19</v>
      </c>
      <c r="G210" s="5">
        <v>30000</v>
      </c>
      <c r="H210" s="5">
        <v>40323.019999999997</v>
      </c>
      <c r="I210" s="7" t="s">
        <v>686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 ht="15.6" x14ac:dyDescent="0.25">
      <c r="A211" s="5">
        <v>210</v>
      </c>
      <c r="B211" s="5" t="s">
        <v>687</v>
      </c>
      <c r="C211" s="5" t="s">
        <v>681</v>
      </c>
      <c r="D211" s="5" t="s">
        <v>688</v>
      </c>
      <c r="E211" s="6" t="s">
        <v>689</v>
      </c>
      <c r="F211" s="5" t="s">
        <v>13</v>
      </c>
      <c r="G211" s="5">
        <v>47200</v>
      </c>
      <c r="H211" s="5">
        <v>87523.02</v>
      </c>
      <c r="I211" s="7" t="s">
        <v>449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ht="15.6" x14ac:dyDescent="0.25">
      <c r="A212" s="5">
        <v>211</v>
      </c>
      <c r="B212" s="5" t="s">
        <v>690</v>
      </c>
      <c r="C212" s="5" t="s">
        <v>691</v>
      </c>
      <c r="D212" s="5" t="s">
        <v>692</v>
      </c>
      <c r="E212" s="6" t="s">
        <v>693</v>
      </c>
      <c r="F212" s="5" t="s">
        <v>13</v>
      </c>
      <c r="G212" s="5">
        <v>20000</v>
      </c>
      <c r="H212" s="5">
        <v>107523.02</v>
      </c>
      <c r="I212" s="7" t="s">
        <v>694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ht="15.6" x14ac:dyDescent="0.25">
      <c r="A213" s="5">
        <v>212</v>
      </c>
      <c r="B213" s="5" t="s">
        <v>695</v>
      </c>
      <c r="C213" s="5" t="s">
        <v>691</v>
      </c>
      <c r="D213" s="5" t="s">
        <v>696</v>
      </c>
      <c r="E213" s="6" t="s">
        <v>697</v>
      </c>
      <c r="F213" s="5" t="s">
        <v>13</v>
      </c>
      <c r="G213" s="5">
        <v>5000</v>
      </c>
      <c r="H213" s="5">
        <v>112523.02</v>
      </c>
      <c r="I213" s="7" t="s">
        <v>698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ht="15.6" x14ac:dyDescent="0.25">
      <c r="A214" s="5">
        <v>213</v>
      </c>
      <c r="B214" s="5" t="s">
        <v>699</v>
      </c>
      <c r="C214" s="5" t="s">
        <v>691</v>
      </c>
      <c r="D214" s="5" t="s">
        <v>700</v>
      </c>
      <c r="E214" s="6" t="s">
        <v>701</v>
      </c>
      <c r="F214" s="5" t="s">
        <v>19</v>
      </c>
      <c r="G214" s="5">
        <v>100000</v>
      </c>
      <c r="H214" s="5">
        <v>12523.02</v>
      </c>
      <c r="I214" s="7" t="s">
        <v>702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ht="15.6" x14ac:dyDescent="0.25">
      <c r="A215" s="5">
        <v>214</v>
      </c>
      <c r="B215" s="5" t="s">
        <v>703</v>
      </c>
      <c r="C215" s="5" t="s">
        <v>704</v>
      </c>
      <c r="D215" s="5" t="s">
        <v>705</v>
      </c>
      <c r="E215" s="6" t="s">
        <v>706</v>
      </c>
      <c r="F215" s="5" t="s">
        <v>13</v>
      </c>
      <c r="G215" s="5">
        <v>35500</v>
      </c>
      <c r="H215" s="5">
        <v>48023.02</v>
      </c>
      <c r="I215" s="7" t="s">
        <v>694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ht="15.6" x14ac:dyDescent="0.25">
      <c r="A216" s="5">
        <v>215</v>
      </c>
      <c r="B216" s="5" t="s">
        <v>707</v>
      </c>
      <c r="C216" s="5" t="s">
        <v>708</v>
      </c>
      <c r="D216" s="5" t="s">
        <v>709</v>
      </c>
      <c r="E216" s="6" t="s">
        <v>710</v>
      </c>
      <c r="F216" s="5" t="s">
        <v>13</v>
      </c>
      <c r="G216" s="5">
        <v>14300</v>
      </c>
      <c r="H216" s="5">
        <v>62323.02</v>
      </c>
      <c r="I216" s="7" t="s">
        <v>698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ht="15.6" x14ac:dyDescent="0.25">
      <c r="A217" s="5">
        <v>216</v>
      </c>
      <c r="B217" s="5" t="s">
        <v>711</v>
      </c>
      <c r="C217" s="5" t="s">
        <v>712</v>
      </c>
      <c r="D217" s="5" t="s">
        <v>713</v>
      </c>
      <c r="E217" s="6" t="s">
        <v>714</v>
      </c>
      <c r="F217" s="5" t="s">
        <v>19</v>
      </c>
      <c r="G217" s="5">
        <v>5000</v>
      </c>
      <c r="H217" s="5">
        <v>57323.02</v>
      </c>
      <c r="I217" s="7" t="s">
        <v>715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 ht="15.6" x14ac:dyDescent="0.25">
      <c r="A218" s="5">
        <v>217</v>
      </c>
      <c r="B218" s="5" t="s">
        <v>716</v>
      </c>
      <c r="C218" s="5" t="s">
        <v>717</v>
      </c>
      <c r="D218" s="5" t="s">
        <v>718</v>
      </c>
      <c r="E218" s="6" t="s">
        <v>719</v>
      </c>
      <c r="F218" s="5" t="s">
        <v>13</v>
      </c>
      <c r="G218" s="5">
        <v>13267</v>
      </c>
      <c r="H218" s="5">
        <v>70590.02</v>
      </c>
      <c r="I218" s="7" t="s">
        <v>694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5.6" x14ac:dyDescent="0.25">
      <c r="A219" s="5">
        <v>218</v>
      </c>
      <c r="B219" s="5" t="s">
        <v>720</v>
      </c>
      <c r="C219" s="5" t="s">
        <v>717</v>
      </c>
      <c r="D219" s="5" t="s">
        <v>721</v>
      </c>
      <c r="E219" s="6" t="s">
        <v>722</v>
      </c>
      <c r="F219" s="5" t="s">
        <v>13</v>
      </c>
      <c r="G219" s="5">
        <v>13767</v>
      </c>
      <c r="H219" s="5">
        <v>84357.02</v>
      </c>
      <c r="I219" s="7" t="s">
        <v>694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 ht="15.6" x14ac:dyDescent="0.25">
      <c r="A220" s="5">
        <v>219</v>
      </c>
      <c r="B220" s="5" t="s">
        <v>723</v>
      </c>
      <c r="C220" s="5" t="s">
        <v>724</v>
      </c>
      <c r="D220" s="5" t="s">
        <v>725</v>
      </c>
      <c r="E220" s="6" t="s">
        <v>726</v>
      </c>
      <c r="F220" s="5" t="s">
        <v>13</v>
      </c>
      <c r="G220" s="5">
        <v>3186</v>
      </c>
      <c r="H220" s="5">
        <v>87543.02</v>
      </c>
      <c r="I220" s="7" t="s">
        <v>694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 ht="15.6" x14ac:dyDescent="0.25">
      <c r="A221" s="5">
        <v>220</v>
      </c>
      <c r="B221" s="5" t="s">
        <v>727</v>
      </c>
      <c r="C221" s="5" t="s">
        <v>728</v>
      </c>
      <c r="D221" s="5" t="s">
        <v>729</v>
      </c>
      <c r="E221" s="6" t="s">
        <v>730</v>
      </c>
      <c r="F221" s="5" t="s">
        <v>13</v>
      </c>
      <c r="G221" s="5">
        <v>17700</v>
      </c>
      <c r="H221" s="5">
        <v>105243.02</v>
      </c>
      <c r="I221" s="7" t="s">
        <v>694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 ht="15.6" x14ac:dyDescent="0.25">
      <c r="A222" s="5">
        <v>221</v>
      </c>
      <c r="B222" s="5" t="s">
        <v>731</v>
      </c>
      <c r="C222" s="5" t="s">
        <v>732</v>
      </c>
      <c r="D222" s="5" t="s">
        <v>733</v>
      </c>
      <c r="E222" s="6" t="s">
        <v>734</v>
      </c>
      <c r="F222" s="5" t="s">
        <v>13</v>
      </c>
      <c r="G222" s="5">
        <v>35400</v>
      </c>
      <c r="H222" s="5">
        <v>140643.01999999999</v>
      </c>
      <c r="I222" s="7" t="s">
        <v>694</v>
      </c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 ht="15.6" x14ac:dyDescent="0.25">
      <c r="A223" s="5">
        <v>222</v>
      </c>
      <c r="B223" s="5" t="s">
        <v>735</v>
      </c>
      <c r="C223" s="5" t="s">
        <v>736</v>
      </c>
      <c r="D223" s="5" t="s">
        <v>737</v>
      </c>
      <c r="E223" s="6" t="s">
        <v>738</v>
      </c>
      <c r="F223" s="5" t="s">
        <v>13</v>
      </c>
      <c r="G223" s="5">
        <v>1</v>
      </c>
      <c r="H223" s="5">
        <v>140644.01999999999</v>
      </c>
      <c r="I223" s="9" t="s">
        <v>489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 ht="15.6" x14ac:dyDescent="0.25">
      <c r="A224" s="5">
        <v>223</v>
      </c>
      <c r="B224" s="5" t="s">
        <v>739</v>
      </c>
      <c r="C224" s="5" t="s">
        <v>736</v>
      </c>
      <c r="D224" s="5" t="s">
        <v>740</v>
      </c>
      <c r="E224" s="6" t="s">
        <v>741</v>
      </c>
      <c r="F224" s="5" t="s">
        <v>13</v>
      </c>
      <c r="G224" s="5">
        <v>106790</v>
      </c>
      <c r="H224" s="5">
        <v>247434.02</v>
      </c>
      <c r="I224" s="7" t="s">
        <v>694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 ht="15.6" x14ac:dyDescent="0.25">
      <c r="A225" s="5">
        <v>224</v>
      </c>
      <c r="B225" s="5" t="s">
        <v>742</v>
      </c>
      <c r="C225" s="5" t="s">
        <v>743</v>
      </c>
      <c r="D225" s="5" t="s">
        <v>744</v>
      </c>
      <c r="E225" s="6" t="s">
        <v>745</v>
      </c>
      <c r="F225" s="5" t="s">
        <v>13</v>
      </c>
      <c r="G225" s="5">
        <v>51840</v>
      </c>
      <c r="H225" s="5">
        <v>299274.02</v>
      </c>
      <c r="I225" s="7" t="s">
        <v>694</v>
      </c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 ht="15.6" x14ac:dyDescent="0.25">
      <c r="A226" s="5">
        <v>225</v>
      </c>
      <c r="B226" s="5" t="s">
        <v>746</v>
      </c>
      <c r="C226" s="5" t="s">
        <v>743</v>
      </c>
      <c r="D226" s="5" t="s">
        <v>747</v>
      </c>
      <c r="E226" s="6" t="s">
        <v>748</v>
      </c>
      <c r="F226" s="5" t="s">
        <v>19</v>
      </c>
      <c r="G226" s="5">
        <v>500</v>
      </c>
      <c r="H226" s="5">
        <v>298774.02</v>
      </c>
      <c r="I226" s="9" t="s">
        <v>749</v>
      </c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 ht="15.6" x14ac:dyDescent="0.25">
      <c r="A227" s="5">
        <v>226</v>
      </c>
      <c r="B227" s="5" t="s">
        <v>746</v>
      </c>
      <c r="C227" s="5" t="s">
        <v>743</v>
      </c>
      <c r="D227" s="5" t="s">
        <v>747</v>
      </c>
      <c r="E227" s="6" t="s">
        <v>750</v>
      </c>
      <c r="F227" s="5" t="s">
        <v>19</v>
      </c>
      <c r="G227" s="5">
        <v>45</v>
      </c>
      <c r="H227" s="5">
        <v>298729.02</v>
      </c>
      <c r="I227" s="9" t="s">
        <v>751</v>
      </c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 ht="15.6" x14ac:dyDescent="0.25">
      <c r="A228" s="5">
        <v>227</v>
      </c>
      <c r="B228" s="5" t="s">
        <v>746</v>
      </c>
      <c r="C228" s="5" t="s">
        <v>743</v>
      </c>
      <c r="D228" s="5" t="s">
        <v>747</v>
      </c>
      <c r="E228" s="6" t="s">
        <v>752</v>
      </c>
      <c r="F228" s="5" t="s">
        <v>19</v>
      </c>
      <c r="G228" s="5">
        <v>45</v>
      </c>
      <c r="H228" s="5">
        <v>298684.02</v>
      </c>
      <c r="I228" s="9" t="s">
        <v>751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 ht="15.6" x14ac:dyDescent="0.25">
      <c r="A229" s="5">
        <v>228</v>
      </c>
      <c r="B229" s="5" t="s">
        <v>753</v>
      </c>
      <c r="C229" s="5" t="s">
        <v>743</v>
      </c>
      <c r="D229" s="5" t="s">
        <v>754</v>
      </c>
      <c r="E229" s="6" t="s">
        <v>755</v>
      </c>
      <c r="F229" s="5" t="s">
        <v>19</v>
      </c>
      <c r="G229" s="5">
        <v>20000</v>
      </c>
      <c r="H229" s="5">
        <v>278684.02</v>
      </c>
      <c r="I229" s="7" t="s">
        <v>756</v>
      </c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 ht="15.6" x14ac:dyDescent="0.25">
      <c r="A230" s="5">
        <v>229</v>
      </c>
      <c r="B230" s="5" t="s">
        <v>757</v>
      </c>
      <c r="C230" s="5" t="s">
        <v>743</v>
      </c>
      <c r="D230" s="5" t="s">
        <v>754</v>
      </c>
      <c r="E230" s="6" t="s">
        <v>758</v>
      </c>
      <c r="F230" s="5" t="s">
        <v>19</v>
      </c>
      <c r="G230" s="5">
        <v>20000</v>
      </c>
      <c r="H230" s="5">
        <v>258684.02</v>
      </c>
      <c r="I230" s="7" t="s">
        <v>756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 ht="15.6" x14ac:dyDescent="0.25">
      <c r="A231" s="5">
        <v>230</v>
      </c>
      <c r="B231" s="5" t="s">
        <v>759</v>
      </c>
      <c r="C231" s="5" t="s">
        <v>743</v>
      </c>
      <c r="D231" s="5" t="s">
        <v>754</v>
      </c>
      <c r="E231" s="6" t="s">
        <v>760</v>
      </c>
      <c r="F231" s="5" t="s">
        <v>19</v>
      </c>
      <c r="G231" s="5">
        <v>12500</v>
      </c>
      <c r="H231" s="5">
        <v>246184.02</v>
      </c>
      <c r="I231" s="7" t="s">
        <v>756</v>
      </c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 ht="15.6" x14ac:dyDescent="0.25">
      <c r="A232" s="5">
        <v>231</v>
      </c>
      <c r="B232" s="5" t="s">
        <v>761</v>
      </c>
      <c r="C232" s="5" t="s">
        <v>743</v>
      </c>
      <c r="D232" s="5" t="s">
        <v>762</v>
      </c>
      <c r="E232" s="6" t="s">
        <v>763</v>
      </c>
      <c r="F232" s="5" t="s">
        <v>19</v>
      </c>
      <c r="G232" s="5">
        <v>8000</v>
      </c>
      <c r="H232" s="5">
        <v>238184.02</v>
      </c>
      <c r="I232" s="7" t="s">
        <v>756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5.6" x14ac:dyDescent="0.25">
      <c r="A233" s="5">
        <v>232</v>
      </c>
      <c r="B233" s="5" t="s">
        <v>764</v>
      </c>
      <c r="C233" s="5" t="s">
        <v>743</v>
      </c>
      <c r="D233" s="5" t="s">
        <v>762</v>
      </c>
      <c r="E233" s="6" t="s">
        <v>765</v>
      </c>
      <c r="F233" s="5" t="s">
        <v>19</v>
      </c>
      <c r="G233" s="5">
        <v>18361</v>
      </c>
      <c r="H233" s="5">
        <v>219823.02</v>
      </c>
      <c r="I233" s="7" t="s">
        <v>756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5.6" x14ac:dyDescent="0.25">
      <c r="A234" s="5">
        <v>233</v>
      </c>
      <c r="B234" s="5" t="s">
        <v>766</v>
      </c>
      <c r="C234" s="5" t="s">
        <v>743</v>
      </c>
      <c r="D234" s="5" t="s">
        <v>762</v>
      </c>
      <c r="E234" s="6" t="s">
        <v>767</v>
      </c>
      <c r="F234" s="5" t="s">
        <v>19</v>
      </c>
      <c r="G234" s="5">
        <v>5458</v>
      </c>
      <c r="H234" s="5">
        <v>214365.02</v>
      </c>
      <c r="I234" s="7" t="s">
        <v>756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5.6" x14ac:dyDescent="0.25">
      <c r="A235" s="5">
        <v>234</v>
      </c>
      <c r="B235" s="5" t="s">
        <v>768</v>
      </c>
      <c r="C235" s="5" t="s">
        <v>769</v>
      </c>
      <c r="D235" s="5" t="s">
        <v>770</v>
      </c>
      <c r="E235" s="6" t="s">
        <v>771</v>
      </c>
      <c r="F235" s="5" t="s">
        <v>13</v>
      </c>
      <c r="G235" s="5">
        <v>25000</v>
      </c>
      <c r="H235" s="5">
        <v>239365.02</v>
      </c>
      <c r="I235" s="7" t="s">
        <v>694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 ht="15.6" x14ac:dyDescent="0.25">
      <c r="A236" s="5">
        <v>235</v>
      </c>
      <c r="B236" s="5" t="s">
        <v>772</v>
      </c>
      <c r="C236" s="5" t="s">
        <v>769</v>
      </c>
      <c r="D236" s="5" t="s">
        <v>773</v>
      </c>
      <c r="E236" s="6" t="s">
        <v>774</v>
      </c>
      <c r="F236" s="5" t="s">
        <v>19</v>
      </c>
      <c r="G236" s="5">
        <v>10000</v>
      </c>
      <c r="H236" s="5">
        <v>229365.02</v>
      </c>
      <c r="I236" s="7" t="s">
        <v>756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 ht="15.6" x14ac:dyDescent="0.25">
      <c r="A237" s="5">
        <v>236</v>
      </c>
      <c r="B237" s="5" t="s">
        <v>775</v>
      </c>
      <c r="C237" s="5" t="s">
        <v>769</v>
      </c>
      <c r="D237" s="5" t="s">
        <v>776</v>
      </c>
      <c r="E237" s="6" t="s">
        <v>777</v>
      </c>
      <c r="F237" s="5" t="s">
        <v>19</v>
      </c>
      <c r="G237" s="5">
        <v>113159.2</v>
      </c>
      <c r="H237" s="5">
        <v>116205.82</v>
      </c>
      <c r="I237" s="9" t="s">
        <v>778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 ht="15.6" x14ac:dyDescent="0.25">
      <c r="A238" s="5">
        <v>237</v>
      </c>
      <c r="B238" s="10" t="s">
        <v>779</v>
      </c>
      <c r="C238" s="11">
        <v>44365</v>
      </c>
      <c r="D238" s="12">
        <v>44365.570625</v>
      </c>
      <c r="E238" s="10" t="s">
        <v>780</v>
      </c>
      <c r="F238" s="10" t="s">
        <v>19</v>
      </c>
      <c r="G238" s="10">
        <v>14662.32</v>
      </c>
      <c r="H238" s="10">
        <v>101543.5</v>
      </c>
      <c r="I238" s="7" t="s">
        <v>756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 ht="15.6" x14ac:dyDescent="0.25">
      <c r="A239" s="5">
        <v>238</v>
      </c>
      <c r="B239" s="10" t="s">
        <v>781</v>
      </c>
      <c r="C239" s="11">
        <v>44365</v>
      </c>
      <c r="D239" s="12">
        <v>44365.570636574077</v>
      </c>
      <c r="E239" s="10" t="s">
        <v>782</v>
      </c>
      <c r="F239" s="10" t="s">
        <v>19</v>
      </c>
      <c r="G239" s="10">
        <v>18000</v>
      </c>
      <c r="H239" s="10">
        <v>83543.5</v>
      </c>
      <c r="I239" s="7" t="s">
        <v>756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 ht="15.6" x14ac:dyDescent="0.25">
      <c r="A240" s="5">
        <v>239</v>
      </c>
      <c r="B240" s="10" t="s">
        <v>783</v>
      </c>
      <c r="C240" s="11">
        <v>44365</v>
      </c>
      <c r="D240" s="12">
        <v>44365.570636574077</v>
      </c>
      <c r="E240" s="10" t="s">
        <v>784</v>
      </c>
      <c r="F240" s="10" t="s">
        <v>19</v>
      </c>
      <c r="G240" s="10">
        <v>23387.1</v>
      </c>
      <c r="H240" s="10">
        <v>60156.4</v>
      </c>
      <c r="I240" s="7" t="s">
        <v>756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 ht="15.6" x14ac:dyDescent="0.25">
      <c r="A241" s="5">
        <v>240</v>
      </c>
      <c r="B241" s="10" t="s">
        <v>785</v>
      </c>
      <c r="C241" s="11">
        <v>44365</v>
      </c>
      <c r="D241" s="12">
        <v>44365.570636574077</v>
      </c>
      <c r="E241" s="10" t="s">
        <v>786</v>
      </c>
      <c r="F241" s="10" t="s">
        <v>19</v>
      </c>
      <c r="G241" s="10">
        <v>29000</v>
      </c>
      <c r="H241" s="10">
        <v>31156.400000000001</v>
      </c>
      <c r="I241" s="7" t="s">
        <v>756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 ht="15.6" x14ac:dyDescent="0.25">
      <c r="A242" s="5">
        <v>241</v>
      </c>
      <c r="B242" s="10" t="s">
        <v>787</v>
      </c>
      <c r="C242" s="11">
        <v>44365</v>
      </c>
      <c r="D242" s="12">
        <v>44365.570648148147</v>
      </c>
      <c r="E242" s="10" t="s">
        <v>788</v>
      </c>
      <c r="F242" s="10" t="s">
        <v>19</v>
      </c>
      <c r="G242" s="10">
        <v>30325.16</v>
      </c>
      <c r="H242" s="10">
        <v>831.24</v>
      </c>
      <c r="I242" s="7" t="s">
        <v>756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 ht="15.6" x14ac:dyDescent="0.25">
      <c r="A243" s="5">
        <v>242</v>
      </c>
      <c r="B243" s="10" t="s">
        <v>789</v>
      </c>
      <c r="C243" s="11">
        <v>44368</v>
      </c>
      <c r="D243" s="12">
        <v>44368.379884259259</v>
      </c>
      <c r="E243" s="10" t="s">
        <v>790</v>
      </c>
      <c r="F243" s="10" t="s">
        <v>13</v>
      </c>
      <c r="G243" s="10">
        <v>50000</v>
      </c>
      <c r="H243" s="10">
        <v>50831.24</v>
      </c>
      <c r="I243" s="7" t="s">
        <v>694</v>
      </c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 ht="15.6" x14ac:dyDescent="0.25">
      <c r="A244" s="5">
        <v>243</v>
      </c>
      <c r="B244" s="10" t="s">
        <v>791</v>
      </c>
      <c r="C244" s="11">
        <v>44369</v>
      </c>
      <c r="D244" s="12">
        <v>44369.498692129629</v>
      </c>
      <c r="E244" s="10" t="s">
        <v>792</v>
      </c>
      <c r="F244" s="10" t="s">
        <v>19</v>
      </c>
      <c r="G244" s="10">
        <v>50000</v>
      </c>
      <c r="H244" s="10">
        <v>831.24</v>
      </c>
      <c r="I244" s="7" t="s">
        <v>756</v>
      </c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 ht="15.6" x14ac:dyDescent="0.25">
      <c r="A245" s="5">
        <v>244</v>
      </c>
      <c r="B245" s="10" t="s">
        <v>793</v>
      </c>
      <c r="C245" s="11">
        <v>44376</v>
      </c>
      <c r="D245" s="12">
        <v>44376.660497685189</v>
      </c>
      <c r="E245" s="10" t="s">
        <v>794</v>
      </c>
      <c r="F245" s="10" t="s">
        <v>13</v>
      </c>
      <c r="G245" s="10">
        <v>274000</v>
      </c>
      <c r="H245" s="10">
        <v>274831.24</v>
      </c>
      <c r="I245" s="7" t="s">
        <v>694</v>
      </c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 ht="15.6" x14ac:dyDescent="0.25">
      <c r="A246" s="5">
        <v>245</v>
      </c>
      <c r="B246" s="10" t="s">
        <v>795</v>
      </c>
      <c r="C246" s="11">
        <v>44376</v>
      </c>
      <c r="D246" s="12">
        <v>44376.765439814815</v>
      </c>
      <c r="E246" s="10" t="s">
        <v>796</v>
      </c>
      <c r="F246" s="10" t="s">
        <v>19</v>
      </c>
      <c r="G246" s="10">
        <v>160000</v>
      </c>
      <c r="H246" s="10">
        <v>114831.24</v>
      </c>
      <c r="I246" s="7" t="s">
        <v>756</v>
      </c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 ht="15.6" x14ac:dyDescent="0.25">
      <c r="A247" s="5">
        <v>246</v>
      </c>
      <c r="B247" s="10" t="s">
        <v>797</v>
      </c>
      <c r="C247" s="11">
        <v>44377</v>
      </c>
      <c r="D247" s="12">
        <v>44377.701539351852</v>
      </c>
      <c r="E247" s="10" t="s">
        <v>798</v>
      </c>
      <c r="F247" s="10" t="s">
        <v>19</v>
      </c>
      <c r="G247" s="10">
        <v>13000</v>
      </c>
      <c r="H247" s="10">
        <v>101831.24</v>
      </c>
      <c r="I247" s="7" t="s">
        <v>756</v>
      </c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 ht="15.6" x14ac:dyDescent="0.25">
      <c r="A248" s="5">
        <v>247</v>
      </c>
      <c r="B248" s="10" t="s">
        <v>799</v>
      </c>
      <c r="C248" s="11">
        <v>44377</v>
      </c>
      <c r="D248" s="12">
        <v>44377.701550925929</v>
      </c>
      <c r="E248" s="10" t="s">
        <v>800</v>
      </c>
      <c r="F248" s="10" t="s">
        <v>19</v>
      </c>
      <c r="G248" s="10">
        <v>25000</v>
      </c>
      <c r="H248" s="10">
        <v>76831.240000000005</v>
      </c>
      <c r="I248" s="7" t="s">
        <v>756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.6" x14ac:dyDescent="0.25">
      <c r="A249" s="5">
        <v>248</v>
      </c>
      <c r="B249" s="10" t="s">
        <v>801</v>
      </c>
      <c r="C249" s="11">
        <v>44377</v>
      </c>
      <c r="D249" s="12">
        <v>44377.701562499999</v>
      </c>
      <c r="E249" s="10" t="s">
        <v>802</v>
      </c>
      <c r="F249" s="10" t="s">
        <v>19</v>
      </c>
      <c r="G249" s="10">
        <v>30300.5</v>
      </c>
      <c r="H249" s="10">
        <v>46530.74</v>
      </c>
      <c r="I249" s="7" t="s">
        <v>756</v>
      </c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 ht="15.6" x14ac:dyDescent="0.25">
      <c r="A250" s="5">
        <v>249</v>
      </c>
      <c r="B250" s="10" t="s">
        <v>803</v>
      </c>
      <c r="C250" s="11">
        <v>44377</v>
      </c>
      <c r="D250" s="12">
        <v>44377.701562499999</v>
      </c>
      <c r="E250" s="10" t="s">
        <v>804</v>
      </c>
      <c r="F250" s="10" t="s">
        <v>19</v>
      </c>
      <c r="G250" s="10">
        <v>26193.5</v>
      </c>
      <c r="H250" s="10">
        <v>20337.240000000002</v>
      </c>
      <c r="I250" s="7" t="s">
        <v>756</v>
      </c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5.6" x14ac:dyDescent="0.25">
      <c r="A251" s="5">
        <v>250</v>
      </c>
      <c r="B251" s="10" t="s">
        <v>805</v>
      </c>
      <c r="C251" s="11">
        <v>44377</v>
      </c>
      <c r="D251" s="12">
        <v>44377.701574074075</v>
      </c>
      <c r="E251" s="10" t="s">
        <v>806</v>
      </c>
      <c r="F251" s="10" t="s">
        <v>19</v>
      </c>
      <c r="G251" s="10">
        <v>20000</v>
      </c>
      <c r="H251" s="10">
        <v>337.24</v>
      </c>
      <c r="I251" s="7" t="s">
        <v>756</v>
      </c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 ht="15.6" x14ac:dyDescent="0.25">
      <c r="A252" s="5">
        <v>251</v>
      </c>
      <c r="B252" s="10" t="s">
        <v>807</v>
      </c>
      <c r="C252" s="11">
        <v>44378</v>
      </c>
      <c r="D252" s="12">
        <v>44378.480370370373</v>
      </c>
      <c r="E252" s="10" t="s">
        <v>808</v>
      </c>
      <c r="F252" s="10" t="s">
        <v>13</v>
      </c>
      <c r="G252" s="10">
        <v>160000</v>
      </c>
      <c r="H252" s="10">
        <v>160337.24</v>
      </c>
      <c r="I252" s="7" t="s">
        <v>809</v>
      </c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 ht="15.6" x14ac:dyDescent="0.25">
      <c r="A253" s="5">
        <v>252</v>
      </c>
      <c r="B253" s="10" t="s">
        <v>810</v>
      </c>
      <c r="C253" s="11">
        <v>44378</v>
      </c>
      <c r="D253" s="12">
        <v>44378.627280092594</v>
      </c>
      <c r="E253" s="10" t="s">
        <v>811</v>
      </c>
      <c r="F253" s="10" t="s">
        <v>19</v>
      </c>
      <c r="G253" s="10">
        <v>10000</v>
      </c>
      <c r="H253" s="10">
        <v>150337.24</v>
      </c>
      <c r="I253" s="7" t="s">
        <v>812</v>
      </c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 ht="15.6" x14ac:dyDescent="0.25">
      <c r="A254" s="5">
        <v>253</v>
      </c>
      <c r="B254" s="10" t="s">
        <v>813</v>
      </c>
      <c r="C254" s="11">
        <v>44378</v>
      </c>
      <c r="D254" s="12">
        <v>44378.627280092594</v>
      </c>
      <c r="E254" s="10" t="s">
        <v>814</v>
      </c>
      <c r="F254" s="10" t="s">
        <v>19</v>
      </c>
      <c r="G254" s="10">
        <v>15000</v>
      </c>
      <c r="H254" s="10">
        <v>135337.24</v>
      </c>
      <c r="I254" s="7" t="s">
        <v>756</v>
      </c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 ht="15.6" x14ac:dyDescent="0.25">
      <c r="A255" s="5">
        <v>254</v>
      </c>
      <c r="B255" s="10" t="s">
        <v>815</v>
      </c>
      <c r="C255" s="11">
        <v>44378</v>
      </c>
      <c r="D255" s="12">
        <v>44378.627291666664</v>
      </c>
      <c r="E255" s="10" t="s">
        <v>816</v>
      </c>
      <c r="F255" s="10" t="s">
        <v>19</v>
      </c>
      <c r="G255" s="10">
        <v>12345.5</v>
      </c>
      <c r="H255" s="10">
        <v>122991.74</v>
      </c>
      <c r="I255" s="7" t="s">
        <v>756</v>
      </c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 ht="15.6" x14ac:dyDescent="0.25">
      <c r="A256" s="5">
        <v>255</v>
      </c>
      <c r="B256" s="10" t="s">
        <v>817</v>
      </c>
      <c r="C256" s="11">
        <v>44378</v>
      </c>
      <c r="D256" s="12">
        <v>44378.627303240741</v>
      </c>
      <c r="E256" s="10" t="s">
        <v>818</v>
      </c>
      <c r="F256" s="10" t="s">
        <v>19</v>
      </c>
      <c r="G256" s="10">
        <v>21000</v>
      </c>
      <c r="H256" s="10">
        <v>101991.74</v>
      </c>
      <c r="I256" s="7" t="s">
        <v>756</v>
      </c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 ht="15.6" x14ac:dyDescent="0.25">
      <c r="A257" s="5">
        <v>256</v>
      </c>
      <c r="B257" s="10" t="s">
        <v>819</v>
      </c>
      <c r="C257" s="11">
        <v>44378</v>
      </c>
      <c r="D257" s="12">
        <v>44378.627303240741</v>
      </c>
      <c r="E257" s="10" t="s">
        <v>820</v>
      </c>
      <c r="F257" s="10" t="s">
        <v>19</v>
      </c>
      <c r="G257" s="10">
        <v>20000</v>
      </c>
      <c r="H257" s="10">
        <v>81991.740000000005</v>
      </c>
      <c r="I257" s="7" t="s">
        <v>756</v>
      </c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 ht="15.6" x14ac:dyDescent="0.25">
      <c r="A258" s="5">
        <v>257</v>
      </c>
      <c r="B258" s="10" t="s">
        <v>821</v>
      </c>
      <c r="C258" s="11">
        <v>44378</v>
      </c>
      <c r="D258" s="12">
        <v>44378.627303240741</v>
      </c>
      <c r="E258" s="10" t="s">
        <v>822</v>
      </c>
      <c r="F258" s="10" t="s">
        <v>19</v>
      </c>
      <c r="G258" s="10">
        <v>30000</v>
      </c>
      <c r="H258" s="10">
        <v>51991.74</v>
      </c>
      <c r="I258" s="7" t="s">
        <v>756</v>
      </c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5.6" x14ac:dyDescent="0.25">
      <c r="A259" s="5">
        <v>258</v>
      </c>
      <c r="B259" s="10" t="s">
        <v>823</v>
      </c>
      <c r="C259" s="11">
        <v>44378</v>
      </c>
      <c r="D259" s="12">
        <v>44378.627314814818</v>
      </c>
      <c r="E259" s="10" t="s">
        <v>824</v>
      </c>
      <c r="F259" s="10" t="s">
        <v>19</v>
      </c>
      <c r="G259" s="10">
        <v>50000</v>
      </c>
      <c r="H259" s="10">
        <v>1991.74</v>
      </c>
      <c r="I259" s="7" t="s">
        <v>756</v>
      </c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5.6" x14ac:dyDescent="0.25">
      <c r="A260" s="5">
        <v>259</v>
      </c>
      <c r="B260" s="10" t="s">
        <v>825</v>
      </c>
      <c r="C260" s="11">
        <v>44382</v>
      </c>
      <c r="D260" s="12">
        <v>44382.355995370373</v>
      </c>
      <c r="E260" s="10" t="s">
        <v>826</v>
      </c>
      <c r="F260" s="10" t="s">
        <v>13</v>
      </c>
      <c r="G260" s="10">
        <v>118000</v>
      </c>
      <c r="H260" s="10">
        <v>119991.74</v>
      </c>
      <c r="I260" s="7" t="s">
        <v>694</v>
      </c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5.6" x14ac:dyDescent="0.25">
      <c r="A261" s="5">
        <v>260</v>
      </c>
      <c r="B261" s="10" t="s">
        <v>827</v>
      </c>
      <c r="C261" s="11">
        <v>44382</v>
      </c>
      <c r="D261" s="12">
        <v>44382.628472222219</v>
      </c>
      <c r="E261" s="10" t="s">
        <v>828</v>
      </c>
      <c r="F261" s="10" t="s">
        <v>13</v>
      </c>
      <c r="G261" s="10">
        <v>30000</v>
      </c>
      <c r="H261" s="10">
        <v>149991.74</v>
      </c>
      <c r="I261" s="7" t="s">
        <v>694</v>
      </c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5.6" x14ac:dyDescent="0.25">
      <c r="A262" s="5">
        <v>261</v>
      </c>
      <c r="B262" s="10" t="s">
        <v>829</v>
      </c>
      <c r="C262" s="11">
        <v>44382</v>
      </c>
      <c r="D262" s="12">
        <v>44382.744803240741</v>
      </c>
      <c r="E262" s="10" t="s">
        <v>830</v>
      </c>
      <c r="F262" s="10" t="s">
        <v>19</v>
      </c>
      <c r="G262" s="10">
        <v>15000</v>
      </c>
      <c r="H262" s="10">
        <v>134991.74</v>
      </c>
      <c r="I262" s="7" t="s">
        <v>756</v>
      </c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5.6" x14ac:dyDescent="0.25">
      <c r="A263" s="5">
        <v>262</v>
      </c>
      <c r="B263" s="10" t="s">
        <v>831</v>
      </c>
      <c r="C263" s="11">
        <v>44382</v>
      </c>
      <c r="D263" s="12">
        <v>44382.744814814818</v>
      </c>
      <c r="E263" s="10" t="s">
        <v>832</v>
      </c>
      <c r="F263" s="10" t="s">
        <v>19</v>
      </c>
      <c r="G263" s="10">
        <v>75525</v>
      </c>
      <c r="H263" s="10">
        <v>59466.74</v>
      </c>
      <c r="I263" s="7" t="s">
        <v>702</v>
      </c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5.6" x14ac:dyDescent="0.25">
      <c r="A264" s="5">
        <v>263</v>
      </c>
      <c r="B264" s="10" t="s">
        <v>833</v>
      </c>
      <c r="C264" s="11">
        <v>44382</v>
      </c>
      <c r="D264" s="12">
        <v>44382.744814814818</v>
      </c>
      <c r="E264" s="10" t="s">
        <v>834</v>
      </c>
      <c r="F264" s="10" t="s">
        <v>19</v>
      </c>
      <c r="G264" s="10">
        <v>29000</v>
      </c>
      <c r="H264" s="10">
        <v>30466.74</v>
      </c>
      <c r="I264" s="7" t="s">
        <v>756</v>
      </c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5.6" x14ac:dyDescent="0.25">
      <c r="A265" s="5">
        <v>264</v>
      </c>
      <c r="B265" s="10" t="s">
        <v>835</v>
      </c>
      <c r="C265" s="11">
        <v>44382</v>
      </c>
      <c r="D265" s="12">
        <v>44382.744814814818</v>
      </c>
      <c r="E265" s="10" t="s">
        <v>836</v>
      </c>
      <c r="F265" s="10" t="s">
        <v>19</v>
      </c>
      <c r="G265" s="10">
        <v>30000</v>
      </c>
      <c r="H265" s="10">
        <v>466.74</v>
      </c>
      <c r="I265" s="7" t="s">
        <v>756</v>
      </c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5.6" x14ac:dyDescent="0.25">
      <c r="A266" s="5">
        <v>265</v>
      </c>
      <c r="B266" s="10" t="s">
        <v>837</v>
      </c>
      <c r="C266" s="11">
        <v>44384</v>
      </c>
      <c r="D266" s="12">
        <v>44384.756701388891</v>
      </c>
      <c r="E266" s="10" t="s">
        <v>838</v>
      </c>
      <c r="F266" s="10" t="s">
        <v>13</v>
      </c>
      <c r="G266" s="10">
        <v>160000</v>
      </c>
      <c r="H266" s="10">
        <v>160466.74</v>
      </c>
      <c r="I266" s="7" t="s">
        <v>694</v>
      </c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5.6" x14ac:dyDescent="0.25">
      <c r="A267" s="5">
        <v>266</v>
      </c>
      <c r="B267" s="10" t="s">
        <v>839</v>
      </c>
      <c r="C267" s="11">
        <v>44385</v>
      </c>
      <c r="D267" s="12">
        <v>44385.735775462963</v>
      </c>
      <c r="E267" s="10" t="s">
        <v>840</v>
      </c>
      <c r="F267" s="10" t="s">
        <v>19</v>
      </c>
      <c r="G267" s="10">
        <v>5000</v>
      </c>
      <c r="H267" s="10">
        <v>155466.74</v>
      </c>
      <c r="I267" s="7" t="s">
        <v>812</v>
      </c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5.6" x14ac:dyDescent="0.25">
      <c r="A268" s="5">
        <v>267</v>
      </c>
      <c r="B268" s="10" t="s">
        <v>841</v>
      </c>
      <c r="C268" s="11">
        <v>44385</v>
      </c>
      <c r="D268" s="12">
        <v>44385.735775462963</v>
      </c>
      <c r="E268" s="10" t="s">
        <v>842</v>
      </c>
      <c r="F268" s="10" t="s">
        <v>19</v>
      </c>
      <c r="G268" s="10">
        <v>10620</v>
      </c>
      <c r="H268" s="10">
        <v>144846.74</v>
      </c>
      <c r="I268" s="7" t="s">
        <v>812</v>
      </c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5.6" x14ac:dyDescent="0.25">
      <c r="A269" s="5">
        <v>268</v>
      </c>
      <c r="B269" s="10" t="s">
        <v>843</v>
      </c>
      <c r="C269" s="11">
        <v>44385</v>
      </c>
      <c r="D269" s="12">
        <v>44385.735775462963</v>
      </c>
      <c r="E269" s="10" t="s">
        <v>844</v>
      </c>
      <c r="F269" s="10" t="s">
        <v>19</v>
      </c>
      <c r="G269" s="10">
        <v>14800</v>
      </c>
      <c r="H269" s="10">
        <v>130046.74</v>
      </c>
      <c r="I269" s="7" t="s">
        <v>812</v>
      </c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5.6" x14ac:dyDescent="0.25">
      <c r="A270" s="5">
        <v>269</v>
      </c>
      <c r="B270" s="10" t="s">
        <v>845</v>
      </c>
      <c r="C270" s="11">
        <v>44385</v>
      </c>
      <c r="D270" s="12">
        <v>44385.73578703704</v>
      </c>
      <c r="E270" s="10" t="s">
        <v>846</v>
      </c>
      <c r="F270" s="10" t="s">
        <v>19</v>
      </c>
      <c r="G270" s="10">
        <v>21000</v>
      </c>
      <c r="H270" s="10">
        <v>109046.74</v>
      </c>
      <c r="I270" s="7" t="s">
        <v>756</v>
      </c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5.6" x14ac:dyDescent="0.25">
      <c r="A271" s="5">
        <v>270</v>
      </c>
      <c r="B271" s="10" t="s">
        <v>847</v>
      </c>
      <c r="C271" s="11">
        <v>44385</v>
      </c>
      <c r="D271" s="12">
        <v>44385.73578703704</v>
      </c>
      <c r="E271" s="10" t="s">
        <v>848</v>
      </c>
      <c r="F271" s="10" t="s">
        <v>19</v>
      </c>
      <c r="G271" s="10">
        <v>58416</v>
      </c>
      <c r="H271" s="10">
        <v>50630.74</v>
      </c>
      <c r="I271" s="7" t="s">
        <v>756</v>
      </c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5.6" x14ac:dyDescent="0.25">
      <c r="A272" s="5">
        <v>271</v>
      </c>
      <c r="B272" s="10" t="s">
        <v>849</v>
      </c>
      <c r="C272" s="11">
        <v>44385</v>
      </c>
      <c r="D272" s="12">
        <v>44385.735798611109</v>
      </c>
      <c r="E272" s="10" t="s">
        <v>850</v>
      </c>
      <c r="F272" s="10" t="s">
        <v>19</v>
      </c>
      <c r="G272" s="10">
        <v>35198</v>
      </c>
      <c r="H272" s="10">
        <v>15432.74</v>
      </c>
      <c r="I272" s="7" t="s">
        <v>756</v>
      </c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5.6" x14ac:dyDescent="0.25">
      <c r="A273" s="5">
        <v>272</v>
      </c>
      <c r="B273" s="10" t="s">
        <v>851</v>
      </c>
      <c r="C273" s="11">
        <v>44385</v>
      </c>
      <c r="D273" s="12">
        <v>44385.735798611109</v>
      </c>
      <c r="E273" s="10" t="s">
        <v>852</v>
      </c>
      <c r="F273" s="10" t="s">
        <v>19</v>
      </c>
      <c r="G273" s="10">
        <v>12515</v>
      </c>
      <c r="H273" s="10">
        <v>2917.74</v>
      </c>
      <c r="I273" s="7" t="s">
        <v>756</v>
      </c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5.6" x14ac:dyDescent="0.25">
      <c r="A274" s="5">
        <v>273</v>
      </c>
      <c r="B274" s="10" t="s">
        <v>853</v>
      </c>
      <c r="C274" s="11">
        <v>44387</v>
      </c>
      <c r="D274" s="12">
        <v>44387.736840277779</v>
      </c>
      <c r="E274" s="10" t="s">
        <v>854</v>
      </c>
      <c r="F274" s="10" t="s">
        <v>13</v>
      </c>
      <c r="G274" s="10">
        <v>5000</v>
      </c>
      <c r="H274" s="10">
        <v>7917.74</v>
      </c>
      <c r="I274" s="7" t="s">
        <v>855</v>
      </c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ht="15.6" x14ac:dyDescent="0.25">
      <c r="A275" s="5">
        <v>274</v>
      </c>
      <c r="B275" s="10" t="s">
        <v>856</v>
      </c>
      <c r="C275" s="11">
        <v>44389</v>
      </c>
      <c r="D275" s="12">
        <v>44389.555972222224</v>
      </c>
      <c r="E275" s="10" t="s">
        <v>857</v>
      </c>
      <c r="F275" s="10" t="s">
        <v>19</v>
      </c>
      <c r="G275" s="10">
        <v>5000</v>
      </c>
      <c r="H275" s="10">
        <v>2917.74</v>
      </c>
      <c r="I275" s="7" t="s">
        <v>812</v>
      </c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 ht="15.6" x14ac:dyDescent="0.25">
      <c r="A276" s="5">
        <v>275</v>
      </c>
      <c r="B276" s="10" t="s">
        <v>858</v>
      </c>
      <c r="C276" s="11">
        <v>44393</v>
      </c>
      <c r="D276" s="12">
        <v>44393.695497685185</v>
      </c>
      <c r="E276" s="10" t="s">
        <v>859</v>
      </c>
      <c r="F276" s="10" t="s">
        <v>13</v>
      </c>
      <c r="G276" s="10">
        <v>88500</v>
      </c>
      <c r="H276" s="10">
        <v>91417.74</v>
      </c>
      <c r="I276" s="7" t="s">
        <v>694</v>
      </c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 ht="15.6" x14ac:dyDescent="0.25">
      <c r="A277" s="5">
        <v>276</v>
      </c>
      <c r="B277" s="10" t="s">
        <v>860</v>
      </c>
      <c r="C277" s="11">
        <v>44393</v>
      </c>
      <c r="D277" s="12">
        <v>44393.757476851853</v>
      </c>
      <c r="E277" s="10" t="s">
        <v>861</v>
      </c>
      <c r="F277" s="10" t="s">
        <v>19</v>
      </c>
      <c r="G277" s="10">
        <v>8000</v>
      </c>
      <c r="H277" s="10">
        <v>83417.740000000005</v>
      </c>
      <c r="I277" s="7" t="s">
        <v>862</v>
      </c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 ht="15.6" x14ac:dyDescent="0.25">
      <c r="A278" s="5">
        <v>277</v>
      </c>
      <c r="B278" s="10" t="s">
        <v>863</v>
      </c>
      <c r="C278" s="11">
        <v>44393</v>
      </c>
      <c r="D278" s="12">
        <v>44393.757476851853</v>
      </c>
      <c r="E278" s="10" t="s">
        <v>864</v>
      </c>
      <c r="F278" s="10" t="s">
        <v>19</v>
      </c>
      <c r="G278" s="10">
        <v>14712.8</v>
      </c>
      <c r="H278" s="10">
        <v>68704.94</v>
      </c>
      <c r="I278" s="7" t="s">
        <v>862</v>
      </c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 ht="15.6" x14ac:dyDescent="0.25">
      <c r="A279" s="5">
        <v>278</v>
      </c>
      <c r="B279" s="10" t="s">
        <v>865</v>
      </c>
      <c r="C279" s="11">
        <v>44393</v>
      </c>
      <c r="D279" s="12">
        <v>44393.757488425923</v>
      </c>
      <c r="E279" s="10" t="s">
        <v>866</v>
      </c>
      <c r="F279" s="10" t="s">
        <v>19</v>
      </c>
      <c r="G279" s="10">
        <v>15500</v>
      </c>
      <c r="H279" s="10">
        <v>53204.94</v>
      </c>
      <c r="I279" s="7" t="s">
        <v>862</v>
      </c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 ht="15.6" x14ac:dyDescent="0.25">
      <c r="A280" s="5">
        <v>279</v>
      </c>
      <c r="B280" s="10" t="s">
        <v>867</v>
      </c>
      <c r="C280" s="11">
        <v>44393</v>
      </c>
      <c r="D280" s="12">
        <v>44393.757488425923</v>
      </c>
      <c r="E280" s="10" t="s">
        <v>868</v>
      </c>
      <c r="F280" s="10" t="s">
        <v>19</v>
      </c>
      <c r="G280" s="10">
        <v>24194</v>
      </c>
      <c r="H280" s="10">
        <v>29010.94</v>
      </c>
      <c r="I280" s="7" t="s">
        <v>862</v>
      </c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 ht="15.6" x14ac:dyDescent="0.25">
      <c r="A281" s="5">
        <v>280</v>
      </c>
      <c r="B281" s="10" t="s">
        <v>869</v>
      </c>
      <c r="C281" s="11">
        <v>44393</v>
      </c>
      <c r="D281" s="12">
        <v>44393.757488425923</v>
      </c>
      <c r="E281" s="10" t="s">
        <v>870</v>
      </c>
      <c r="F281" s="10" t="s">
        <v>19</v>
      </c>
      <c r="G281" s="10">
        <v>20968.099999999999</v>
      </c>
      <c r="H281" s="10">
        <v>8042.84</v>
      </c>
      <c r="I281" s="7" t="s">
        <v>862</v>
      </c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ht="15.6" x14ac:dyDescent="0.25">
      <c r="A282" s="5">
        <v>281</v>
      </c>
      <c r="B282" s="10" t="s">
        <v>871</v>
      </c>
      <c r="C282" s="11">
        <v>44393</v>
      </c>
      <c r="D282" s="12">
        <v>44393.7575</v>
      </c>
      <c r="E282" s="10" t="s">
        <v>872</v>
      </c>
      <c r="F282" s="10" t="s">
        <v>19</v>
      </c>
      <c r="G282" s="10">
        <v>8000</v>
      </c>
      <c r="H282" s="10">
        <v>42.84</v>
      </c>
      <c r="I282" s="7" t="s">
        <v>862</v>
      </c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ht="15.6" x14ac:dyDescent="0.25">
      <c r="A283" s="13">
        <v>282</v>
      </c>
      <c r="B283" s="14" t="s">
        <v>873</v>
      </c>
      <c r="C283" s="15">
        <v>44395</v>
      </c>
      <c r="D283" s="16">
        <v>44395.959537037037</v>
      </c>
      <c r="E283" s="14" t="s">
        <v>874</v>
      </c>
      <c r="F283" s="14" t="s">
        <v>13</v>
      </c>
      <c r="G283" s="14">
        <v>123900</v>
      </c>
      <c r="H283" s="14">
        <v>123942.84</v>
      </c>
      <c r="I283" s="17" t="s">
        <v>120</v>
      </c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ht="15.6" x14ac:dyDescent="0.25">
      <c r="A284" s="13">
        <v>283</v>
      </c>
      <c r="B284" s="14" t="s">
        <v>875</v>
      </c>
      <c r="C284" s="15">
        <v>44396</v>
      </c>
      <c r="D284" s="16">
        <v>44396.768634259257</v>
      </c>
      <c r="E284" s="14" t="s">
        <v>876</v>
      </c>
      <c r="F284" s="14" t="s">
        <v>19</v>
      </c>
      <c r="G284" s="14">
        <v>36210.800000000003</v>
      </c>
      <c r="H284" s="14">
        <v>87732.04</v>
      </c>
      <c r="I284" s="17" t="s">
        <v>877</v>
      </c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ht="15.6" x14ac:dyDescent="0.25">
      <c r="A285" s="13">
        <v>284</v>
      </c>
      <c r="B285" s="14" t="s">
        <v>878</v>
      </c>
      <c r="C285" s="15">
        <v>44396</v>
      </c>
      <c r="D285" s="16">
        <v>44396.768645833334</v>
      </c>
      <c r="E285" s="14" t="s">
        <v>879</v>
      </c>
      <c r="F285" s="14" t="s">
        <v>19</v>
      </c>
      <c r="G285" s="14">
        <v>29000</v>
      </c>
      <c r="H285" s="14">
        <v>58732.04</v>
      </c>
      <c r="I285" s="17" t="s">
        <v>880</v>
      </c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ht="15.6" x14ac:dyDescent="0.25">
      <c r="A286" s="13">
        <v>285</v>
      </c>
      <c r="B286" s="14" t="s">
        <v>881</v>
      </c>
      <c r="C286" s="15">
        <v>44396</v>
      </c>
      <c r="D286" s="16">
        <v>44396.768645833334</v>
      </c>
      <c r="E286" s="14" t="s">
        <v>882</v>
      </c>
      <c r="F286" s="14" t="s">
        <v>19</v>
      </c>
      <c r="G286" s="14">
        <v>14032.26</v>
      </c>
      <c r="H286" s="14">
        <v>44699.78</v>
      </c>
      <c r="I286" s="17" t="s">
        <v>877</v>
      </c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ht="15.6" x14ac:dyDescent="0.25">
      <c r="A287" s="13">
        <v>286</v>
      </c>
      <c r="B287" s="14" t="s">
        <v>883</v>
      </c>
      <c r="C287" s="15">
        <v>44396</v>
      </c>
      <c r="D287" s="16">
        <v>44396.768645833334</v>
      </c>
      <c r="E287" s="14" t="s">
        <v>884</v>
      </c>
      <c r="F287" s="14" t="s">
        <v>19</v>
      </c>
      <c r="G287" s="14">
        <v>37864.300000000003</v>
      </c>
      <c r="H287" s="14">
        <v>6835.48</v>
      </c>
      <c r="I287" s="17" t="s">
        <v>880</v>
      </c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 ht="15.6" x14ac:dyDescent="0.25">
      <c r="A288" s="13">
        <v>287</v>
      </c>
      <c r="B288" s="14" t="s">
        <v>885</v>
      </c>
      <c r="C288" s="15">
        <v>44397</v>
      </c>
      <c r="D288" s="16">
        <v>44397.755439814813</v>
      </c>
      <c r="E288" s="14" t="s">
        <v>886</v>
      </c>
      <c r="F288" s="14" t="s">
        <v>13</v>
      </c>
      <c r="G288" s="14">
        <v>25000</v>
      </c>
      <c r="H288" s="14">
        <v>31835.48</v>
      </c>
      <c r="I288" s="17" t="s">
        <v>120</v>
      </c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 ht="15.6" x14ac:dyDescent="0.25">
      <c r="A289" s="13">
        <v>288</v>
      </c>
      <c r="B289" s="14" t="s">
        <v>887</v>
      </c>
      <c r="C289" s="15">
        <v>44399</v>
      </c>
      <c r="D289" s="16">
        <v>44399.711967592593</v>
      </c>
      <c r="E289" s="14" t="s">
        <v>888</v>
      </c>
      <c r="F289" s="14" t="s">
        <v>13</v>
      </c>
      <c r="G289" s="14">
        <v>57372</v>
      </c>
      <c r="H289" s="14">
        <v>89207.48</v>
      </c>
      <c r="I289" s="17" t="s">
        <v>120</v>
      </c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 ht="15.6" x14ac:dyDescent="0.25">
      <c r="A290" s="13">
        <v>289</v>
      </c>
      <c r="B290" s="14" t="s">
        <v>889</v>
      </c>
      <c r="C290" s="15">
        <v>44399</v>
      </c>
      <c r="D290" s="16">
        <v>44399.773136574076</v>
      </c>
      <c r="E290" s="14" t="s">
        <v>890</v>
      </c>
      <c r="F290" s="14" t="s">
        <v>13</v>
      </c>
      <c r="G290" s="14">
        <v>50000</v>
      </c>
      <c r="H290" s="14">
        <v>139207.48000000001</v>
      </c>
      <c r="I290" s="17" t="s">
        <v>120</v>
      </c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 ht="15.6" x14ac:dyDescent="0.25">
      <c r="A291" s="13">
        <v>290</v>
      </c>
      <c r="B291" s="14" t="s">
        <v>891</v>
      </c>
      <c r="C291" s="15">
        <v>44400</v>
      </c>
      <c r="D291" s="16">
        <v>44400.731388888889</v>
      </c>
      <c r="E291" s="14" t="s">
        <v>892</v>
      </c>
      <c r="F291" s="14" t="s">
        <v>13</v>
      </c>
      <c r="G291" s="14">
        <v>60000</v>
      </c>
      <c r="H291" s="14">
        <v>199207.48</v>
      </c>
      <c r="I291" s="17" t="s">
        <v>120</v>
      </c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 ht="15.6" x14ac:dyDescent="0.25">
      <c r="A292" s="13">
        <v>291</v>
      </c>
      <c r="B292" s="14" t="s">
        <v>893</v>
      </c>
      <c r="C292" s="15">
        <v>44400</v>
      </c>
      <c r="D292" s="16">
        <v>44400.768611111111</v>
      </c>
      <c r="E292" s="14" t="s">
        <v>894</v>
      </c>
      <c r="F292" s="14" t="s">
        <v>19</v>
      </c>
      <c r="G292" s="14">
        <v>10000</v>
      </c>
      <c r="H292" s="14">
        <v>189207.48</v>
      </c>
      <c r="I292" s="17" t="s">
        <v>125</v>
      </c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 ht="15.6" x14ac:dyDescent="0.25">
      <c r="A293" s="13">
        <v>292</v>
      </c>
      <c r="B293" s="14" t="s">
        <v>895</v>
      </c>
      <c r="C293" s="15">
        <v>44400</v>
      </c>
      <c r="D293" s="16">
        <v>44400.768622685187</v>
      </c>
      <c r="E293" s="14" t="s">
        <v>896</v>
      </c>
      <c r="F293" s="14" t="s">
        <v>19</v>
      </c>
      <c r="G293" s="14">
        <v>16899.3</v>
      </c>
      <c r="H293" s="14">
        <v>172308.18</v>
      </c>
      <c r="I293" s="17" t="s">
        <v>880</v>
      </c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 ht="15.6" x14ac:dyDescent="0.25">
      <c r="A294" s="13">
        <v>293</v>
      </c>
      <c r="B294" s="14" t="s">
        <v>897</v>
      </c>
      <c r="C294" s="15">
        <v>44400</v>
      </c>
      <c r="D294" s="16">
        <v>44400.768622685187</v>
      </c>
      <c r="E294" s="14" t="s">
        <v>898</v>
      </c>
      <c r="F294" s="14" t="s">
        <v>19</v>
      </c>
      <c r="G294" s="14">
        <v>37564</v>
      </c>
      <c r="H294" s="14">
        <v>134744.18</v>
      </c>
      <c r="I294" s="17" t="s">
        <v>880</v>
      </c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 ht="15.6" x14ac:dyDescent="0.25">
      <c r="A295" s="13">
        <v>294</v>
      </c>
      <c r="B295" s="14" t="s">
        <v>899</v>
      </c>
      <c r="C295" s="15">
        <v>44400</v>
      </c>
      <c r="D295" s="16">
        <v>44400.768634259257</v>
      </c>
      <c r="E295" s="14" t="s">
        <v>900</v>
      </c>
      <c r="F295" s="14" t="s">
        <v>19</v>
      </c>
      <c r="G295" s="14">
        <v>11666.7</v>
      </c>
      <c r="H295" s="14">
        <v>123077.48</v>
      </c>
      <c r="I295" s="17" t="s">
        <v>880</v>
      </c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 ht="15.6" x14ac:dyDescent="0.25">
      <c r="A296" s="13">
        <v>295</v>
      </c>
      <c r="B296" s="14" t="s">
        <v>901</v>
      </c>
      <c r="C296" s="15">
        <v>44400</v>
      </c>
      <c r="D296" s="16">
        <v>44400.768634259257</v>
      </c>
      <c r="E296" s="14" t="s">
        <v>902</v>
      </c>
      <c r="F296" s="14" t="s">
        <v>19</v>
      </c>
      <c r="G296" s="14">
        <v>12500</v>
      </c>
      <c r="H296" s="14">
        <v>110577.48</v>
      </c>
      <c r="I296" s="17" t="s">
        <v>880</v>
      </c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 ht="15.6" x14ac:dyDescent="0.25">
      <c r="A297" s="13">
        <v>296</v>
      </c>
      <c r="B297" s="14" t="s">
        <v>903</v>
      </c>
      <c r="C297" s="15">
        <v>44400</v>
      </c>
      <c r="D297" s="16">
        <v>44400.768634259257</v>
      </c>
      <c r="E297" s="14" t="s">
        <v>904</v>
      </c>
      <c r="F297" s="14" t="s">
        <v>19</v>
      </c>
      <c r="G297" s="14">
        <v>10500</v>
      </c>
      <c r="H297" s="14">
        <v>100077.48</v>
      </c>
      <c r="I297" s="17" t="s">
        <v>880</v>
      </c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 ht="15.6" x14ac:dyDescent="0.25">
      <c r="A298" s="13">
        <v>297</v>
      </c>
      <c r="B298" s="14" t="s">
        <v>905</v>
      </c>
      <c r="C298" s="15">
        <v>44400</v>
      </c>
      <c r="D298" s="16">
        <v>44400.768634259257</v>
      </c>
      <c r="E298" s="14" t="s">
        <v>906</v>
      </c>
      <c r="F298" s="14" t="s">
        <v>19</v>
      </c>
      <c r="G298" s="14">
        <v>15000</v>
      </c>
      <c r="H298" s="14">
        <v>85077.48</v>
      </c>
      <c r="I298" s="17" t="s">
        <v>877</v>
      </c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 ht="15.6" x14ac:dyDescent="0.25">
      <c r="A299" s="13">
        <v>298</v>
      </c>
      <c r="B299" s="14" t="s">
        <v>907</v>
      </c>
      <c r="C299" s="15">
        <v>44400</v>
      </c>
      <c r="D299" s="16">
        <v>44400.768645833334</v>
      </c>
      <c r="E299" s="14" t="s">
        <v>908</v>
      </c>
      <c r="F299" s="14" t="s">
        <v>19</v>
      </c>
      <c r="G299" s="14">
        <v>25000</v>
      </c>
      <c r="H299" s="14">
        <v>60077.48</v>
      </c>
      <c r="I299" s="17" t="s">
        <v>877</v>
      </c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ht="15.6" x14ac:dyDescent="0.25">
      <c r="A300" s="13">
        <v>299</v>
      </c>
      <c r="B300" s="10" t="s">
        <v>909</v>
      </c>
      <c r="C300" s="11">
        <v>44401</v>
      </c>
      <c r="D300" s="12">
        <v>44401.637881944444</v>
      </c>
      <c r="E300" s="10" t="s">
        <v>910</v>
      </c>
      <c r="F300" s="10" t="s">
        <v>19</v>
      </c>
      <c r="G300" s="10">
        <v>29255</v>
      </c>
      <c r="H300" s="10">
        <v>30822.48</v>
      </c>
      <c r="I300" s="7" t="s">
        <v>569</v>
      </c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 ht="15.6" x14ac:dyDescent="0.25">
      <c r="A301" s="13">
        <v>300</v>
      </c>
      <c r="B301" s="10" t="s">
        <v>911</v>
      </c>
      <c r="C301" s="11">
        <v>44401</v>
      </c>
      <c r="D301" s="12">
        <v>44401.637881944444</v>
      </c>
      <c r="E301" s="10" t="s">
        <v>912</v>
      </c>
      <c r="F301" s="10" t="s">
        <v>19</v>
      </c>
      <c r="G301" s="10">
        <v>30000</v>
      </c>
      <c r="H301" s="10">
        <v>822.48</v>
      </c>
      <c r="I301" s="17" t="s">
        <v>880</v>
      </c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 ht="15.6" x14ac:dyDescent="0.25">
      <c r="A302" s="8"/>
      <c r="B302" s="8"/>
      <c r="C302" s="8"/>
      <c r="D302" s="8"/>
      <c r="E302" s="1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 ht="15.6" x14ac:dyDescent="0.25">
      <c r="A303" s="8"/>
      <c r="B303" s="8"/>
      <c r="C303" s="8"/>
      <c r="D303" s="8"/>
      <c r="E303" s="1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 ht="15.6" x14ac:dyDescent="0.25">
      <c r="A304" s="8"/>
      <c r="B304" s="8"/>
      <c r="C304" s="8"/>
      <c r="D304" s="8"/>
      <c r="E304" s="1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 ht="15.6" x14ac:dyDescent="0.25">
      <c r="A305" s="8"/>
      <c r="B305" s="8"/>
      <c r="C305" s="8"/>
      <c r="D305" s="8"/>
      <c r="E305" s="1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 ht="15.6" x14ac:dyDescent="0.25">
      <c r="A306" s="8"/>
      <c r="B306" s="8"/>
      <c r="C306" s="8"/>
      <c r="D306" s="8"/>
      <c r="E306" s="1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 ht="15.6" x14ac:dyDescent="0.25">
      <c r="A307" s="8"/>
      <c r="B307" s="8"/>
      <c r="C307" s="8"/>
      <c r="D307" s="8"/>
      <c r="E307" s="1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 ht="15.6" x14ac:dyDescent="0.25">
      <c r="A308" s="8"/>
      <c r="B308" s="8"/>
      <c r="C308" s="8"/>
      <c r="D308" s="8"/>
      <c r="E308" s="1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spans="1:25" ht="15.6" x14ac:dyDescent="0.25">
      <c r="A309" s="8"/>
      <c r="B309" s="8"/>
      <c r="C309" s="8"/>
      <c r="D309" s="8"/>
      <c r="E309" s="1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spans="1:25" ht="15.6" x14ac:dyDescent="0.25">
      <c r="A310" s="8"/>
      <c r="B310" s="8"/>
      <c r="C310" s="8"/>
      <c r="D310" s="8"/>
      <c r="E310" s="1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spans="1:25" ht="15.6" x14ac:dyDescent="0.25">
      <c r="A311" s="8"/>
      <c r="B311" s="8"/>
      <c r="C311" s="8"/>
      <c r="D311" s="8"/>
      <c r="E311" s="1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spans="1:25" ht="15.6" x14ac:dyDescent="0.25">
      <c r="A312" s="8"/>
      <c r="B312" s="8"/>
      <c r="C312" s="8"/>
      <c r="D312" s="8"/>
      <c r="E312" s="1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spans="1:25" ht="15.6" x14ac:dyDescent="0.25">
      <c r="A313" s="8"/>
      <c r="B313" s="8"/>
      <c r="C313" s="8"/>
      <c r="D313" s="8"/>
      <c r="E313" s="1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ht="15.6" x14ac:dyDescent="0.25">
      <c r="A314" s="8"/>
      <c r="B314" s="8"/>
      <c r="C314" s="8"/>
      <c r="D314" s="8"/>
      <c r="E314" s="1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ht="15.6" x14ac:dyDescent="0.25">
      <c r="A315" s="8"/>
      <c r="B315" s="8"/>
      <c r="C315" s="8"/>
      <c r="D315" s="8"/>
      <c r="E315" s="1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ht="15.6" x14ac:dyDescent="0.25">
      <c r="A316" s="8"/>
      <c r="B316" s="8"/>
      <c r="C316" s="8"/>
      <c r="D316" s="8"/>
      <c r="E316" s="1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5" ht="15.6" x14ac:dyDescent="0.25">
      <c r="A317" s="8"/>
      <c r="B317" s="8"/>
      <c r="C317" s="8"/>
      <c r="D317" s="8"/>
      <c r="E317" s="1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spans="1:25" ht="15.6" x14ac:dyDescent="0.25">
      <c r="A318" s="8"/>
      <c r="B318" s="8"/>
      <c r="C318" s="8"/>
      <c r="D318" s="8"/>
      <c r="E318" s="1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spans="1:25" ht="15.6" x14ac:dyDescent="0.25">
      <c r="A319" s="8"/>
      <c r="B319" s="8"/>
      <c r="C319" s="8"/>
      <c r="D319" s="8"/>
      <c r="E319" s="1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spans="1:25" ht="15.6" x14ac:dyDescent="0.25">
      <c r="A320" s="8"/>
      <c r="B320" s="8"/>
      <c r="C320" s="8"/>
      <c r="D320" s="8"/>
      <c r="E320" s="1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spans="1:25" ht="15.6" x14ac:dyDescent="0.25">
      <c r="A321" s="8"/>
      <c r="B321" s="8"/>
      <c r="C321" s="8"/>
      <c r="D321" s="8"/>
      <c r="E321" s="1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spans="1:25" ht="15.6" x14ac:dyDescent="0.25">
      <c r="A322" s="8"/>
      <c r="B322" s="8"/>
      <c r="C322" s="8"/>
      <c r="D322" s="8"/>
      <c r="E322" s="1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spans="1:25" ht="15.6" x14ac:dyDescent="0.25">
      <c r="A323" s="8"/>
      <c r="B323" s="8"/>
      <c r="C323" s="8"/>
      <c r="D323" s="8"/>
      <c r="E323" s="1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spans="1:25" ht="15.6" x14ac:dyDescent="0.25">
      <c r="A324" s="8"/>
      <c r="B324" s="8"/>
      <c r="C324" s="8"/>
      <c r="D324" s="8"/>
      <c r="E324" s="1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spans="1:25" ht="15.6" x14ac:dyDescent="0.25">
      <c r="A325" s="8"/>
      <c r="B325" s="8"/>
      <c r="C325" s="8"/>
      <c r="D325" s="8"/>
      <c r="E325" s="1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spans="1:25" ht="15.6" x14ac:dyDescent="0.25">
      <c r="A326" s="8"/>
      <c r="B326" s="8"/>
      <c r="C326" s="8"/>
      <c r="D326" s="8"/>
      <c r="E326" s="1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spans="1:25" ht="15.6" x14ac:dyDescent="0.25">
      <c r="A327" s="8"/>
      <c r="B327" s="8"/>
      <c r="C327" s="8"/>
      <c r="D327" s="8"/>
      <c r="E327" s="1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spans="1:25" ht="15.6" x14ac:dyDescent="0.25">
      <c r="A328" s="8"/>
      <c r="B328" s="8"/>
      <c r="C328" s="8"/>
      <c r="D328" s="8"/>
      <c r="E328" s="1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spans="1:25" ht="15.6" x14ac:dyDescent="0.25">
      <c r="A329" s="8"/>
      <c r="B329" s="8"/>
      <c r="C329" s="8"/>
      <c r="D329" s="8"/>
      <c r="E329" s="1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spans="1:25" ht="15.6" x14ac:dyDescent="0.25">
      <c r="A330" s="8"/>
      <c r="B330" s="8"/>
      <c r="C330" s="8"/>
      <c r="D330" s="8"/>
      <c r="E330" s="1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spans="1:25" ht="15.6" x14ac:dyDescent="0.25">
      <c r="A331" s="8"/>
      <c r="B331" s="8"/>
      <c r="C331" s="8"/>
      <c r="D331" s="8"/>
      <c r="E331" s="1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spans="1:25" ht="15.6" x14ac:dyDescent="0.25">
      <c r="A332" s="8"/>
      <c r="B332" s="8"/>
      <c r="C332" s="8"/>
      <c r="D332" s="8"/>
      <c r="E332" s="1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spans="1:25" ht="15.6" x14ac:dyDescent="0.25">
      <c r="A333" s="8"/>
      <c r="B333" s="8"/>
      <c r="C333" s="8"/>
      <c r="D333" s="8"/>
      <c r="E333" s="1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spans="1:25" ht="15.6" x14ac:dyDescent="0.25">
      <c r="A334" s="8"/>
      <c r="B334" s="8"/>
      <c r="C334" s="8"/>
      <c r="D334" s="8"/>
      <c r="E334" s="1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spans="1:25" ht="15.6" x14ac:dyDescent="0.25">
      <c r="A335" s="8"/>
      <c r="B335" s="8"/>
      <c r="C335" s="8"/>
      <c r="D335" s="8"/>
      <c r="E335" s="1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spans="1:25" ht="15.6" x14ac:dyDescent="0.25">
      <c r="A336" s="8"/>
      <c r="B336" s="8"/>
      <c r="C336" s="8"/>
      <c r="D336" s="8"/>
      <c r="E336" s="1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ht="15.6" x14ac:dyDescent="0.25">
      <c r="A337" s="8"/>
      <c r="B337" s="8"/>
      <c r="C337" s="8"/>
      <c r="D337" s="8"/>
      <c r="E337" s="1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5.6" x14ac:dyDescent="0.25">
      <c r="A338" s="8"/>
      <c r="B338" s="8"/>
      <c r="C338" s="8"/>
      <c r="D338" s="8"/>
      <c r="E338" s="1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5.6" x14ac:dyDescent="0.25">
      <c r="A339" s="8"/>
      <c r="B339" s="8"/>
      <c r="C339" s="8"/>
      <c r="D339" s="8"/>
      <c r="E339" s="1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5.6" x14ac:dyDescent="0.25">
      <c r="A340" s="8"/>
      <c r="B340" s="8"/>
      <c r="C340" s="8"/>
      <c r="D340" s="8"/>
      <c r="E340" s="1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5.6" x14ac:dyDescent="0.25">
      <c r="A341" s="8"/>
      <c r="B341" s="8"/>
      <c r="C341" s="8"/>
      <c r="D341" s="8"/>
      <c r="E341" s="1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5.6" x14ac:dyDescent="0.25">
      <c r="A342" s="8"/>
      <c r="B342" s="8"/>
      <c r="C342" s="8"/>
      <c r="D342" s="8"/>
      <c r="E342" s="1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5.6" x14ac:dyDescent="0.25">
      <c r="A343" s="8"/>
      <c r="B343" s="8"/>
      <c r="C343" s="8"/>
      <c r="D343" s="8"/>
      <c r="E343" s="1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5.6" x14ac:dyDescent="0.25">
      <c r="A344" s="8"/>
      <c r="B344" s="8"/>
      <c r="C344" s="8"/>
      <c r="D344" s="8"/>
      <c r="E344" s="1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5.6" x14ac:dyDescent="0.25">
      <c r="A345" s="8"/>
      <c r="B345" s="8"/>
      <c r="C345" s="8"/>
      <c r="D345" s="8"/>
      <c r="E345" s="1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5.6" x14ac:dyDescent="0.25">
      <c r="A346" s="8"/>
      <c r="B346" s="8"/>
      <c r="C346" s="8"/>
      <c r="D346" s="8"/>
      <c r="E346" s="1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ht="15.6" x14ac:dyDescent="0.25">
      <c r="A347" s="8"/>
      <c r="B347" s="8"/>
      <c r="C347" s="8"/>
      <c r="D347" s="8"/>
      <c r="E347" s="1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ht="15.6" x14ac:dyDescent="0.25">
      <c r="A348" s="8"/>
      <c r="B348" s="8"/>
      <c r="C348" s="8"/>
      <c r="D348" s="8"/>
      <c r="E348" s="1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ht="15.6" x14ac:dyDescent="0.25">
      <c r="A349" s="8"/>
      <c r="B349" s="8"/>
      <c r="C349" s="8"/>
      <c r="D349" s="8"/>
      <c r="E349" s="1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ht="15.6" x14ac:dyDescent="0.25">
      <c r="A350" s="8"/>
      <c r="B350" s="8"/>
      <c r="C350" s="8"/>
      <c r="D350" s="8"/>
      <c r="E350" s="1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ht="15.6" x14ac:dyDescent="0.25">
      <c r="A351" s="8"/>
      <c r="B351" s="8"/>
      <c r="C351" s="8"/>
      <c r="D351" s="8"/>
      <c r="E351" s="1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5" ht="15.6" x14ac:dyDescent="0.25">
      <c r="A352" s="8"/>
      <c r="B352" s="8"/>
      <c r="C352" s="8"/>
      <c r="D352" s="8"/>
      <c r="E352" s="1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spans="1:25" ht="15.6" x14ac:dyDescent="0.25">
      <c r="A353" s="8"/>
      <c r="B353" s="8"/>
      <c r="C353" s="8"/>
      <c r="D353" s="8"/>
      <c r="E353" s="1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spans="1:25" ht="15.6" x14ac:dyDescent="0.25">
      <c r="A354" s="8"/>
      <c r="B354" s="8"/>
      <c r="C354" s="8"/>
      <c r="D354" s="8"/>
      <c r="E354" s="1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spans="1:25" ht="15.6" x14ac:dyDescent="0.25">
      <c r="A355" s="8"/>
      <c r="B355" s="8"/>
      <c r="C355" s="8"/>
      <c r="D355" s="8"/>
      <c r="E355" s="1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spans="1:25" ht="15.6" x14ac:dyDescent="0.25">
      <c r="A356" s="8"/>
      <c r="B356" s="8"/>
      <c r="C356" s="8"/>
      <c r="D356" s="8"/>
      <c r="E356" s="1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spans="1:25" ht="15.6" x14ac:dyDescent="0.25">
      <c r="A357" s="8"/>
      <c r="B357" s="8"/>
      <c r="C357" s="8"/>
      <c r="D357" s="8"/>
      <c r="E357" s="1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spans="1:25" ht="15.6" x14ac:dyDescent="0.25">
      <c r="A358" s="8"/>
      <c r="B358" s="8"/>
      <c r="C358" s="8"/>
      <c r="D358" s="8"/>
      <c r="E358" s="1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spans="1:25" ht="15.6" x14ac:dyDescent="0.25">
      <c r="A359" s="8"/>
      <c r="B359" s="8"/>
      <c r="C359" s="8"/>
      <c r="D359" s="8"/>
      <c r="E359" s="1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spans="1:25" ht="15.6" x14ac:dyDescent="0.25">
      <c r="A360" s="8"/>
      <c r="B360" s="8"/>
      <c r="C360" s="8"/>
      <c r="D360" s="8"/>
      <c r="E360" s="1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spans="1:25" ht="15.6" x14ac:dyDescent="0.25">
      <c r="A361" s="8"/>
      <c r="B361" s="8"/>
      <c r="C361" s="8"/>
      <c r="D361" s="8"/>
      <c r="E361" s="1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spans="1:25" ht="15.6" x14ac:dyDescent="0.25">
      <c r="A362" s="8"/>
      <c r="B362" s="8"/>
      <c r="C362" s="8"/>
      <c r="D362" s="8"/>
      <c r="E362" s="1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spans="1:25" ht="15.6" x14ac:dyDescent="0.25">
      <c r="A363" s="8"/>
      <c r="B363" s="8"/>
      <c r="C363" s="8"/>
      <c r="D363" s="8"/>
      <c r="E363" s="1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spans="1:25" ht="15.6" x14ac:dyDescent="0.25">
      <c r="A364" s="8"/>
      <c r="B364" s="8"/>
      <c r="C364" s="8"/>
      <c r="D364" s="8"/>
      <c r="E364" s="1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ht="15.6" x14ac:dyDescent="0.25">
      <c r="A365" s="8"/>
      <c r="B365" s="8"/>
      <c r="C365" s="8"/>
      <c r="D365" s="8"/>
      <c r="E365" s="1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5" ht="15.6" x14ac:dyDescent="0.25">
      <c r="A366" s="8"/>
      <c r="B366" s="8"/>
      <c r="C366" s="8"/>
      <c r="D366" s="8"/>
      <c r="E366" s="1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spans="1:25" ht="15.6" x14ac:dyDescent="0.25">
      <c r="A367" s="8"/>
      <c r="B367" s="8"/>
      <c r="C367" s="8"/>
      <c r="D367" s="8"/>
      <c r="E367" s="1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spans="1:25" ht="15.6" x14ac:dyDescent="0.25">
      <c r="A368" s="8"/>
      <c r="B368" s="8"/>
      <c r="C368" s="8"/>
      <c r="D368" s="8"/>
      <c r="E368" s="1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spans="1:25" ht="15.6" x14ac:dyDescent="0.25">
      <c r="A369" s="8"/>
      <c r="B369" s="8"/>
      <c r="C369" s="8"/>
      <c r="D369" s="8"/>
      <c r="E369" s="1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spans="1:25" ht="15.6" x14ac:dyDescent="0.25">
      <c r="A370" s="8"/>
      <c r="B370" s="8"/>
      <c r="C370" s="8"/>
      <c r="D370" s="8"/>
      <c r="E370" s="1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spans="1:25" ht="15.6" x14ac:dyDescent="0.25">
      <c r="A371" s="8"/>
      <c r="B371" s="8"/>
      <c r="C371" s="8"/>
      <c r="D371" s="8"/>
      <c r="E371" s="1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spans="1:25" ht="15.6" x14ac:dyDescent="0.25">
      <c r="A372" s="8"/>
      <c r="B372" s="8"/>
      <c r="C372" s="8"/>
      <c r="D372" s="8"/>
      <c r="E372" s="1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5.6" x14ac:dyDescent="0.25">
      <c r="A373" s="8"/>
      <c r="B373" s="8"/>
      <c r="C373" s="8"/>
      <c r="D373" s="8"/>
      <c r="E373" s="1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5" ht="15.6" x14ac:dyDescent="0.25">
      <c r="A374" s="8"/>
      <c r="B374" s="8"/>
      <c r="C374" s="8"/>
      <c r="D374" s="8"/>
      <c r="E374" s="1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spans="1:25" ht="15.6" x14ac:dyDescent="0.25">
      <c r="A375" s="8"/>
      <c r="B375" s="8"/>
      <c r="C375" s="8"/>
      <c r="D375" s="8"/>
      <c r="E375" s="1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spans="1:25" ht="15.6" x14ac:dyDescent="0.25">
      <c r="A376" s="8"/>
      <c r="B376" s="8"/>
      <c r="C376" s="8"/>
      <c r="D376" s="8"/>
      <c r="E376" s="1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spans="1:25" ht="15.6" x14ac:dyDescent="0.25">
      <c r="A377" s="8"/>
      <c r="B377" s="8"/>
      <c r="C377" s="8"/>
      <c r="D377" s="8"/>
      <c r="E377" s="1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spans="1:25" ht="15.6" x14ac:dyDescent="0.25">
      <c r="A378" s="8"/>
      <c r="B378" s="8"/>
      <c r="C378" s="8"/>
      <c r="D378" s="8"/>
      <c r="E378" s="1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spans="1:25" ht="15.6" x14ac:dyDescent="0.25">
      <c r="A379" s="8"/>
      <c r="B379" s="8"/>
      <c r="C379" s="8"/>
      <c r="D379" s="8"/>
      <c r="E379" s="1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spans="1:25" ht="15.6" x14ac:dyDescent="0.25">
      <c r="A380" s="8"/>
      <c r="B380" s="8"/>
      <c r="C380" s="8"/>
      <c r="D380" s="8"/>
      <c r="E380" s="1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spans="1:25" ht="15.6" x14ac:dyDescent="0.25">
      <c r="A381" s="8"/>
      <c r="B381" s="8"/>
      <c r="C381" s="8"/>
      <c r="D381" s="8"/>
      <c r="E381" s="1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spans="1:25" ht="15.6" x14ac:dyDescent="0.25">
      <c r="A382" s="8"/>
      <c r="B382" s="8"/>
      <c r="C382" s="8"/>
      <c r="D382" s="8"/>
      <c r="E382" s="1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spans="1:25" ht="15.6" x14ac:dyDescent="0.25">
      <c r="A383" s="8"/>
      <c r="B383" s="8"/>
      <c r="C383" s="8"/>
      <c r="D383" s="8"/>
      <c r="E383" s="1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spans="1:25" ht="15.6" x14ac:dyDescent="0.25">
      <c r="A384" s="8"/>
      <c r="B384" s="8"/>
      <c r="C384" s="8"/>
      <c r="D384" s="8"/>
      <c r="E384" s="1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spans="1:25" ht="15.6" x14ac:dyDescent="0.25">
      <c r="A385" s="8"/>
      <c r="B385" s="8"/>
      <c r="C385" s="8"/>
      <c r="D385" s="8"/>
      <c r="E385" s="1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ht="15.6" x14ac:dyDescent="0.25">
      <c r="A386" s="8"/>
      <c r="B386" s="8"/>
      <c r="C386" s="8"/>
      <c r="D386" s="8"/>
      <c r="E386" s="1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ht="15.6" x14ac:dyDescent="0.25">
      <c r="A387" s="8"/>
      <c r="B387" s="8"/>
      <c r="C387" s="8"/>
      <c r="D387" s="8"/>
      <c r="E387" s="1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ht="15.6" x14ac:dyDescent="0.25">
      <c r="A388" s="8"/>
      <c r="B388" s="8"/>
      <c r="C388" s="8"/>
      <c r="D388" s="8"/>
      <c r="E388" s="1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ht="15.6" x14ac:dyDescent="0.25">
      <c r="A389" s="8"/>
      <c r="B389" s="8"/>
      <c r="C389" s="8"/>
      <c r="D389" s="8"/>
      <c r="E389" s="1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ht="15.6" x14ac:dyDescent="0.25">
      <c r="A390" s="8"/>
      <c r="B390" s="8"/>
      <c r="C390" s="8"/>
      <c r="D390" s="8"/>
      <c r="E390" s="1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5.6" x14ac:dyDescent="0.25">
      <c r="A391" s="8"/>
      <c r="B391" s="8"/>
      <c r="C391" s="8"/>
      <c r="D391" s="8"/>
      <c r="E391" s="1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ht="15.6" x14ac:dyDescent="0.25">
      <c r="A392" s="8"/>
      <c r="B392" s="8"/>
      <c r="C392" s="8"/>
      <c r="D392" s="8"/>
      <c r="E392" s="1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ht="15.6" x14ac:dyDescent="0.25">
      <c r="A393" s="8"/>
      <c r="B393" s="8"/>
      <c r="C393" s="8"/>
      <c r="D393" s="8"/>
      <c r="E393" s="1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spans="1:25" ht="15.6" x14ac:dyDescent="0.25">
      <c r="A394" s="8"/>
      <c r="B394" s="8"/>
      <c r="C394" s="8"/>
      <c r="D394" s="8"/>
      <c r="E394" s="1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spans="1:25" ht="15.6" x14ac:dyDescent="0.25">
      <c r="A395" s="8"/>
      <c r="B395" s="8"/>
      <c r="C395" s="8"/>
      <c r="D395" s="8"/>
      <c r="E395" s="1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spans="1:25" ht="15.6" x14ac:dyDescent="0.25">
      <c r="A396" s="8"/>
      <c r="B396" s="8"/>
      <c r="C396" s="8"/>
      <c r="D396" s="8"/>
      <c r="E396" s="1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spans="1:25" ht="15.6" x14ac:dyDescent="0.25">
      <c r="A397" s="8"/>
      <c r="B397" s="8"/>
      <c r="C397" s="8"/>
      <c r="D397" s="8"/>
      <c r="E397" s="1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spans="1:25" ht="15.6" x14ac:dyDescent="0.25">
      <c r="A398" s="8"/>
      <c r="B398" s="8"/>
      <c r="C398" s="8"/>
      <c r="D398" s="8"/>
      <c r="E398" s="1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spans="1:25" ht="15.6" x14ac:dyDescent="0.25">
      <c r="A399" s="8"/>
      <c r="B399" s="8"/>
      <c r="C399" s="8"/>
      <c r="D399" s="8"/>
      <c r="E399" s="1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spans="1:25" ht="15.6" x14ac:dyDescent="0.25">
      <c r="A400" s="8"/>
      <c r="B400" s="8"/>
      <c r="C400" s="8"/>
      <c r="D400" s="8"/>
      <c r="E400" s="1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spans="1:25" ht="15.6" x14ac:dyDescent="0.25">
      <c r="A401" s="8"/>
      <c r="B401" s="8"/>
      <c r="C401" s="8"/>
      <c r="D401" s="8"/>
      <c r="E401" s="1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spans="1:25" ht="15.6" x14ac:dyDescent="0.25">
      <c r="A402" s="8"/>
      <c r="B402" s="8"/>
      <c r="C402" s="8"/>
      <c r="D402" s="8"/>
      <c r="E402" s="1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spans="1:25" ht="15.6" x14ac:dyDescent="0.25">
      <c r="A403" s="8"/>
      <c r="B403" s="8"/>
      <c r="C403" s="8"/>
      <c r="D403" s="8"/>
      <c r="E403" s="1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spans="1:25" ht="15.6" x14ac:dyDescent="0.25">
      <c r="A404" s="8"/>
      <c r="B404" s="8"/>
      <c r="C404" s="8"/>
      <c r="D404" s="8"/>
      <c r="E404" s="1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spans="1:25" ht="15.6" x14ac:dyDescent="0.25">
      <c r="A405" s="8"/>
      <c r="B405" s="8"/>
      <c r="C405" s="8"/>
      <c r="D405" s="8"/>
      <c r="E405" s="1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spans="1:25" ht="15.6" x14ac:dyDescent="0.25">
      <c r="A406" s="8"/>
      <c r="B406" s="8"/>
      <c r="C406" s="8"/>
      <c r="D406" s="8"/>
      <c r="E406" s="1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spans="1:25" ht="15.6" x14ac:dyDescent="0.25">
      <c r="A407" s="8"/>
      <c r="B407" s="8"/>
      <c r="C407" s="8"/>
      <c r="D407" s="8"/>
      <c r="E407" s="1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spans="1:25" ht="15.6" x14ac:dyDescent="0.25">
      <c r="A408" s="8"/>
      <c r="B408" s="8"/>
      <c r="C408" s="8"/>
      <c r="D408" s="8"/>
      <c r="E408" s="1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spans="1:25" ht="15.6" x14ac:dyDescent="0.25">
      <c r="A409" s="8"/>
      <c r="B409" s="8"/>
      <c r="C409" s="8"/>
      <c r="D409" s="8"/>
      <c r="E409" s="1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spans="1:25" ht="15.6" x14ac:dyDescent="0.25">
      <c r="A410" s="8"/>
      <c r="B410" s="8"/>
      <c r="C410" s="8"/>
      <c r="D410" s="8"/>
      <c r="E410" s="1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spans="1:25" ht="15.6" x14ac:dyDescent="0.25">
      <c r="A411" s="8"/>
      <c r="B411" s="8"/>
      <c r="C411" s="8"/>
      <c r="D411" s="8"/>
      <c r="E411" s="1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spans="1:25" ht="15.6" x14ac:dyDescent="0.25">
      <c r="A412" s="8"/>
      <c r="B412" s="8"/>
      <c r="C412" s="8"/>
      <c r="D412" s="8"/>
      <c r="E412" s="1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spans="1:25" ht="15.6" x14ac:dyDescent="0.25">
      <c r="A413" s="8"/>
      <c r="B413" s="8"/>
      <c r="C413" s="8"/>
      <c r="D413" s="8"/>
      <c r="E413" s="1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spans="1:25" ht="15.6" x14ac:dyDescent="0.25">
      <c r="A414" s="8"/>
      <c r="B414" s="8"/>
      <c r="C414" s="8"/>
      <c r="D414" s="8"/>
      <c r="E414" s="1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spans="1:25" ht="15.6" x14ac:dyDescent="0.25">
      <c r="A415" s="8"/>
      <c r="B415" s="8"/>
      <c r="C415" s="8"/>
      <c r="D415" s="8"/>
      <c r="E415" s="1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spans="1:25" ht="15.6" x14ac:dyDescent="0.25">
      <c r="A416" s="8"/>
      <c r="B416" s="8"/>
      <c r="C416" s="8"/>
      <c r="D416" s="8"/>
      <c r="E416" s="1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spans="1:25" ht="15.6" x14ac:dyDescent="0.25">
      <c r="A417" s="8"/>
      <c r="B417" s="8"/>
      <c r="C417" s="8"/>
      <c r="D417" s="8"/>
      <c r="E417" s="1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spans="1:25" ht="15.6" x14ac:dyDescent="0.25">
      <c r="A418" s="8"/>
      <c r="B418" s="8"/>
      <c r="C418" s="8"/>
      <c r="D418" s="8"/>
      <c r="E418" s="1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spans="1:25" ht="15.6" x14ac:dyDescent="0.25">
      <c r="A419" s="8"/>
      <c r="B419" s="8"/>
      <c r="C419" s="8"/>
      <c r="D419" s="8"/>
      <c r="E419" s="1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spans="1:25" ht="15.6" x14ac:dyDescent="0.25">
      <c r="A420" s="8"/>
      <c r="B420" s="8"/>
      <c r="C420" s="8"/>
      <c r="D420" s="8"/>
      <c r="E420" s="1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spans="1:25" ht="15.6" x14ac:dyDescent="0.25">
      <c r="A421" s="8"/>
      <c r="B421" s="8"/>
      <c r="C421" s="8"/>
      <c r="D421" s="8"/>
      <c r="E421" s="1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spans="1:25" ht="15.6" x14ac:dyDescent="0.25">
      <c r="A422" s="8"/>
      <c r="B422" s="8"/>
      <c r="C422" s="8"/>
      <c r="D422" s="8"/>
      <c r="E422" s="1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spans="1:25" ht="15.6" x14ac:dyDescent="0.25">
      <c r="A423" s="8"/>
      <c r="B423" s="8"/>
      <c r="C423" s="8"/>
      <c r="D423" s="8"/>
      <c r="E423" s="1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spans="1:25" ht="15.6" x14ac:dyDescent="0.25">
      <c r="A424" s="8"/>
      <c r="B424" s="8"/>
      <c r="C424" s="8"/>
      <c r="D424" s="8"/>
      <c r="E424" s="1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spans="1:25" ht="15.6" x14ac:dyDescent="0.25">
      <c r="A425" s="8"/>
      <c r="B425" s="8"/>
      <c r="C425" s="8"/>
      <c r="D425" s="8"/>
      <c r="E425" s="1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spans="1:25" ht="15.6" x14ac:dyDescent="0.25">
      <c r="A426" s="8"/>
      <c r="B426" s="8"/>
      <c r="C426" s="8"/>
      <c r="D426" s="8"/>
      <c r="E426" s="1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spans="1:25" ht="15.6" x14ac:dyDescent="0.25">
      <c r="A427" s="8"/>
      <c r="B427" s="8"/>
      <c r="C427" s="8"/>
      <c r="D427" s="8"/>
      <c r="E427" s="1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spans="1:25" ht="15.6" x14ac:dyDescent="0.25">
      <c r="A428" s="8"/>
      <c r="B428" s="8"/>
      <c r="C428" s="8"/>
      <c r="D428" s="8"/>
      <c r="E428" s="1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spans="1:25" ht="15.6" x14ac:dyDescent="0.25">
      <c r="A429" s="8"/>
      <c r="B429" s="8"/>
      <c r="C429" s="8"/>
      <c r="D429" s="8"/>
      <c r="E429" s="1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spans="1:25" ht="15.6" x14ac:dyDescent="0.25">
      <c r="A430" s="8"/>
      <c r="B430" s="8"/>
      <c r="C430" s="8"/>
      <c r="D430" s="8"/>
      <c r="E430" s="1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spans="1:25" ht="15.6" x14ac:dyDescent="0.25">
      <c r="A431" s="8"/>
      <c r="B431" s="8"/>
      <c r="C431" s="8"/>
      <c r="D431" s="8"/>
      <c r="E431" s="1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spans="1:25" ht="15.6" x14ac:dyDescent="0.25">
      <c r="A432" s="8"/>
      <c r="B432" s="8"/>
      <c r="C432" s="8"/>
      <c r="D432" s="8"/>
      <c r="E432" s="1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spans="1:25" ht="15.6" x14ac:dyDescent="0.25">
      <c r="A433" s="8"/>
      <c r="B433" s="8"/>
      <c r="C433" s="8"/>
      <c r="D433" s="8"/>
      <c r="E433" s="1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spans="1:25" ht="15.6" x14ac:dyDescent="0.25">
      <c r="A434" s="8"/>
      <c r="B434" s="8"/>
      <c r="C434" s="8"/>
      <c r="D434" s="8"/>
      <c r="E434" s="1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spans="1:25" ht="15.6" x14ac:dyDescent="0.25">
      <c r="A435" s="8"/>
      <c r="B435" s="8"/>
      <c r="C435" s="8"/>
      <c r="D435" s="8"/>
      <c r="E435" s="1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spans="1:25" ht="15.6" x14ac:dyDescent="0.25">
      <c r="A436" s="8"/>
      <c r="B436" s="8"/>
      <c r="C436" s="8"/>
      <c r="D436" s="8"/>
      <c r="E436" s="1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spans="1:25" ht="15.6" x14ac:dyDescent="0.25">
      <c r="A437" s="8"/>
      <c r="B437" s="8"/>
      <c r="C437" s="8"/>
      <c r="D437" s="8"/>
      <c r="E437" s="1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spans="1:25" ht="15.6" x14ac:dyDescent="0.25">
      <c r="A438" s="8"/>
      <c r="B438" s="8"/>
      <c r="C438" s="8"/>
      <c r="D438" s="8"/>
      <c r="E438" s="1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spans="1:25" ht="15.6" x14ac:dyDescent="0.25">
      <c r="A439" s="8"/>
      <c r="B439" s="8"/>
      <c r="C439" s="8"/>
      <c r="D439" s="8"/>
      <c r="E439" s="1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spans="1:25" ht="15.6" x14ac:dyDescent="0.25">
      <c r="A440" s="8"/>
      <c r="B440" s="8"/>
      <c r="C440" s="8"/>
      <c r="D440" s="8"/>
      <c r="E440" s="1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spans="1:25" ht="15.6" x14ac:dyDescent="0.25">
      <c r="A441" s="8"/>
      <c r="B441" s="8"/>
      <c r="C441" s="8"/>
      <c r="D441" s="8"/>
      <c r="E441" s="1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spans="1:25" ht="15.6" x14ac:dyDescent="0.25">
      <c r="A442" s="8"/>
      <c r="B442" s="8"/>
      <c r="C442" s="8"/>
      <c r="D442" s="8"/>
      <c r="E442" s="1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spans="1:25" ht="15.6" x14ac:dyDescent="0.25">
      <c r="A443" s="8"/>
      <c r="B443" s="8"/>
      <c r="C443" s="8"/>
      <c r="D443" s="8"/>
      <c r="E443" s="1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spans="1:25" ht="15.6" x14ac:dyDescent="0.25">
      <c r="A444" s="8"/>
      <c r="B444" s="8"/>
      <c r="C444" s="8"/>
      <c r="D444" s="8"/>
      <c r="E444" s="1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spans="1:25" ht="15.6" x14ac:dyDescent="0.25">
      <c r="A445" s="8"/>
      <c r="B445" s="8"/>
      <c r="C445" s="8"/>
      <c r="D445" s="8"/>
      <c r="E445" s="1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spans="1:25" ht="15.6" x14ac:dyDescent="0.25">
      <c r="A446" s="8"/>
      <c r="B446" s="8"/>
      <c r="C446" s="8"/>
      <c r="D446" s="8"/>
      <c r="E446" s="1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spans="1:25" ht="15.6" x14ac:dyDescent="0.25">
      <c r="A447" s="8"/>
      <c r="B447" s="8"/>
      <c r="C447" s="8"/>
      <c r="D447" s="8"/>
      <c r="E447" s="1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spans="1:25" ht="15.6" x14ac:dyDescent="0.25">
      <c r="A448" s="8"/>
      <c r="B448" s="8"/>
      <c r="C448" s="8"/>
      <c r="D448" s="8"/>
      <c r="E448" s="1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spans="1:25" ht="15.6" x14ac:dyDescent="0.25">
      <c r="A449" s="8"/>
      <c r="B449" s="8"/>
      <c r="C449" s="8"/>
      <c r="D449" s="8"/>
      <c r="E449" s="1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spans="1:25" ht="15.6" x14ac:dyDescent="0.25">
      <c r="A450" s="8"/>
      <c r="B450" s="8"/>
      <c r="C450" s="8"/>
      <c r="D450" s="8"/>
      <c r="E450" s="1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spans="1:25" ht="15.6" x14ac:dyDescent="0.25">
      <c r="A451" s="8"/>
      <c r="B451" s="8"/>
      <c r="C451" s="8"/>
      <c r="D451" s="8"/>
      <c r="E451" s="1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spans="1:25" ht="15.6" x14ac:dyDescent="0.25">
      <c r="A452" s="8"/>
      <c r="B452" s="8"/>
      <c r="C452" s="8"/>
      <c r="D452" s="8"/>
      <c r="E452" s="1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spans="1:25" ht="15.6" x14ac:dyDescent="0.25">
      <c r="A453" s="8"/>
      <c r="B453" s="8"/>
      <c r="C453" s="8"/>
      <c r="D453" s="8"/>
      <c r="E453" s="1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spans="1:25" ht="15.6" x14ac:dyDescent="0.25">
      <c r="A454" s="8"/>
      <c r="B454" s="8"/>
      <c r="C454" s="8"/>
      <c r="D454" s="8"/>
      <c r="E454" s="1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spans="1:25" ht="15.6" x14ac:dyDescent="0.25">
      <c r="A455" s="8"/>
      <c r="B455" s="8"/>
      <c r="C455" s="8"/>
      <c r="D455" s="8"/>
      <c r="E455" s="1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spans="1:25" ht="15.6" x14ac:dyDescent="0.25">
      <c r="A456" s="8"/>
      <c r="B456" s="8"/>
      <c r="C456" s="8"/>
      <c r="D456" s="8"/>
      <c r="E456" s="1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spans="1:25" ht="15.6" x14ac:dyDescent="0.25">
      <c r="A457" s="8"/>
      <c r="B457" s="8"/>
      <c r="C457" s="8"/>
      <c r="D457" s="8"/>
      <c r="E457" s="1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spans="1:25" ht="15.6" x14ac:dyDescent="0.25">
      <c r="A458" s="8"/>
      <c r="B458" s="8"/>
      <c r="C458" s="8"/>
      <c r="D458" s="8"/>
      <c r="E458" s="1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spans="1:25" ht="15.6" x14ac:dyDescent="0.25">
      <c r="A459" s="8"/>
      <c r="B459" s="8"/>
      <c r="C459" s="8"/>
      <c r="D459" s="8"/>
      <c r="E459" s="1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spans="1:25" ht="15.6" x14ac:dyDescent="0.25">
      <c r="A460" s="8"/>
      <c r="B460" s="8"/>
      <c r="C460" s="8"/>
      <c r="D460" s="8"/>
      <c r="E460" s="1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spans="1:25" ht="15.6" x14ac:dyDescent="0.25">
      <c r="A461" s="8"/>
      <c r="B461" s="8"/>
      <c r="C461" s="8"/>
      <c r="D461" s="8"/>
      <c r="E461" s="1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spans="1:25" ht="15.6" x14ac:dyDescent="0.25">
      <c r="A462" s="8"/>
      <c r="B462" s="8"/>
      <c r="C462" s="8"/>
      <c r="D462" s="8"/>
      <c r="E462" s="1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spans="1:25" ht="15.6" x14ac:dyDescent="0.25">
      <c r="A463" s="8"/>
      <c r="B463" s="8"/>
      <c r="C463" s="8"/>
      <c r="D463" s="8"/>
      <c r="E463" s="1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spans="1:25" ht="15.6" x14ac:dyDescent="0.25">
      <c r="A464" s="8"/>
      <c r="B464" s="8"/>
      <c r="C464" s="8"/>
      <c r="D464" s="8"/>
      <c r="E464" s="1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spans="1:25" ht="15.6" x14ac:dyDescent="0.25">
      <c r="A465" s="8"/>
      <c r="B465" s="8"/>
      <c r="C465" s="8"/>
      <c r="D465" s="8"/>
      <c r="E465" s="1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spans="1:25" ht="15.6" x14ac:dyDescent="0.25">
      <c r="A466" s="8"/>
      <c r="B466" s="8"/>
      <c r="C466" s="8"/>
      <c r="D466" s="8"/>
      <c r="E466" s="1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spans="1:25" ht="15.6" x14ac:dyDescent="0.25">
      <c r="A467" s="8"/>
      <c r="B467" s="8"/>
      <c r="C467" s="8"/>
      <c r="D467" s="8"/>
      <c r="E467" s="1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spans="1:25" ht="15.6" x14ac:dyDescent="0.25">
      <c r="A468" s="8"/>
      <c r="B468" s="8"/>
      <c r="C468" s="8"/>
      <c r="D468" s="8"/>
      <c r="E468" s="1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spans="1:25" ht="15.6" x14ac:dyDescent="0.25">
      <c r="A469" s="8"/>
      <c r="B469" s="8"/>
      <c r="C469" s="8"/>
      <c r="D469" s="8"/>
      <c r="E469" s="1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spans="1:25" ht="15.6" x14ac:dyDescent="0.25">
      <c r="A470" s="8"/>
      <c r="B470" s="8"/>
      <c r="C470" s="8"/>
      <c r="D470" s="8"/>
      <c r="E470" s="1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spans="1:25" ht="15.6" x14ac:dyDescent="0.25">
      <c r="A471" s="8"/>
      <c r="B471" s="8"/>
      <c r="C471" s="8"/>
      <c r="D471" s="8"/>
      <c r="E471" s="1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spans="1:25" ht="15.6" x14ac:dyDescent="0.25">
      <c r="A472" s="8"/>
      <c r="B472" s="8"/>
      <c r="C472" s="8"/>
      <c r="D472" s="8"/>
      <c r="E472" s="1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spans="1:25" ht="15.6" x14ac:dyDescent="0.25">
      <c r="A473" s="8"/>
      <c r="B473" s="8"/>
      <c r="C473" s="8"/>
      <c r="D473" s="8"/>
      <c r="E473" s="1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spans="1:25" ht="15.6" x14ac:dyDescent="0.25">
      <c r="A474" s="8"/>
      <c r="B474" s="8"/>
      <c r="C474" s="8"/>
      <c r="D474" s="8"/>
      <c r="E474" s="1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spans="1:25" ht="15.6" x14ac:dyDescent="0.25">
      <c r="A475" s="8"/>
      <c r="B475" s="8"/>
      <c r="C475" s="8"/>
      <c r="D475" s="8"/>
      <c r="E475" s="1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spans="1:25" ht="15.6" x14ac:dyDescent="0.25">
      <c r="A476" s="8"/>
      <c r="B476" s="8"/>
      <c r="C476" s="8"/>
      <c r="D476" s="8"/>
      <c r="E476" s="1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spans="1:25" ht="15.6" x14ac:dyDescent="0.25">
      <c r="A477" s="8"/>
      <c r="B477" s="8"/>
      <c r="C477" s="8"/>
      <c r="D477" s="8"/>
      <c r="E477" s="1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spans="1:25" ht="15.6" x14ac:dyDescent="0.25">
      <c r="A478" s="8"/>
      <c r="B478" s="8"/>
      <c r="C478" s="8"/>
      <c r="D478" s="8"/>
      <c r="E478" s="1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spans="1:25" ht="15.6" x14ac:dyDescent="0.25">
      <c r="A479" s="8"/>
      <c r="B479" s="8"/>
      <c r="C479" s="8"/>
      <c r="D479" s="8"/>
      <c r="E479" s="1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spans="1:25" ht="15.6" x14ac:dyDescent="0.25">
      <c r="A480" s="8"/>
      <c r="B480" s="8"/>
      <c r="C480" s="8"/>
      <c r="D480" s="8"/>
      <c r="E480" s="1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spans="1:25" ht="15.6" x14ac:dyDescent="0.25">
      <c r="A481" s="8"/>
      <c r="B481" s="8"/>
      <c r="C481" s="8"/>
      <c r="D481" s="8"/>
      <c r="E481" s="1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spans="1:25" ht="15.6" x14ac:dyDescent="0.25">
      <c r="A482" s="8"/>
      <c r="B482" s="8"/>
      <c r="C482" s="8"/>
      <c r="D482" s="8"/>
      <c r="E482" s="1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spans="1:25" ht="15.6" x14ac:dyDescent="0.25">
      <c r="A483" s="8"/>
      <c r="B483" s="8"/>
      <c r="C483" s="8"/>
      <c r="D483" s="8"/>
      <c r="E483" s="1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spans="1:25" ht="15.6" x14ac:dyDescent="0.25">
      <c r="A484" s="8"/>
      <c r="B484" s="8"/>
      <c r="C484" s="8"/>
      <c r="D484" s="8"/>
      <c r="E484" s="1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spans="1:25" ht="15.6" x14ac:dyDescent="0.25">
      <c r="A485" s="8"/>
      <c r="B485" s="8"/>
      <c r="C485" s="8"/>
      <c r="D485" s="8"/>
      <c r="E485" s="1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spans="1:25" ht="15.6" x14ac:dyDescent="0.25">
      <c r="A486" s="8"/>
      <c r="B486" s="8"/>
      <c r="C486" s="8"/>
      <c r="D486" s="8"/>
      <c r="E486" s="1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spans="1:25" ht="15.6" x14ac:dyDescent="0.25">
      <c r="A487" s="8"/>
      <c r="B487" s="8"/>
      <c r="C487" s="8"/>
      <c r="D487" s="8"/>
      <c r="E487" s="1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spans="1:25" ht="15.6" x14ac:dyDescent="0.25">
      <c r="A488" s="8"/>
      <c r="B488" s="8"/>
      <c r="C488" s="8"/>
      <c r="D488" s="8"/>
      <c r="E488" s="1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spans="1:25" ht="15.6" x14ac:dyDescent="0.25">
      <c r="A489" s="8"/>
      <c r="B489" s="8"/>
      <c r="C489" s="8"/>
      <c r="D489" s="8"/>
      <c r="E489" s="1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spans="1:25" ht="15.6" x14ac:dyDescent="0.25">
      <c r="A490" s="8"/>
      <c r="B490" s="8"/>
      <c r="C490" s="8"/>
      <c r="D490" s="8"/>
      <c r="E490" s="1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.6" x14ac:dyDescent="0.25">
      <c r="A491" s="8"/>
      <c r="B491" s="8"/>
      <c r="C491" s="8"/>
      <c r="D491" s="8"/>
      <c r="E491" s="1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spans="1:25" ht="15.6" x14ac:dyDescent="0.25">
      <c r="A492" s="8"/>
      <c r="B492" s="8"/>
      <c r="C492" s="8"/>
      <c r="D492" s="8"/>
      <c r="E492" s="1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5.6" x14ac:dyDescent="0.25">
      <c r="A493" s="8"/>
      <c r="B493" s="8"/>
      <c r="C493" s="8"/>
      <c r="D493" s="8"/>
      <c r="E493" s="1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spans="1:25" ht="15.6" x14ac:dyDescent="0.25">
      <c r="A494" s="8"/>
      <c r="B494" s="8"/>
      <c r="C494" s="8"/>
      <c r="D494" s="8"/>
      <c r="E494" s="1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spans="1:25" ht="15.6" x14ac:dyDescent="0.25">
      <c r="A495" s="8"/>
      <c r="B495" s="8"/>
      <c r="C495" s="8"/>
      <c r="D495" s="8"/>
      <c r="E495" s="1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spans="1:25" ht="15.6" x14ac:dyDescent="0.25">
      <c r="A496" s="8"/>
      <c r="B496" s="8"/>
      <c r="C496" s="8"/>
      <c r="D496" s="8"/>
      <c r="E496" s="1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spans="1:25" ht="15.6" x14ac:dyDescent="0.25">
      <c r="A497" s="8"/>
      <c r="B497" s="8"/>
      <c r="C497" s="8"/>
      <c r="D497" s="8"/>
      <c r="E497" s="1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spans="1:25" ht="15.6" x14ac:dyDescent="0.25">
      <c r="A498" s="8"/>
      <c r="B498" s="8"/>
      <c r="C498" s="8"/>
      <c r="D498" s="8"/>
      <c r="E498" s="1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spans="1:25" ht="15.6" x14ac:dyDescent="0.25">
      <c r="A499" s="8"/>
      <c r="B499" s="8"/>
      <c r="C499" s="8"/>
      <c r="D499" s="8"/>
      <c r="E499" s="1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spans="1:25" ht="15.6" x14ac:dyDescent="0.25">
      <c r="A500" s="8"/>
      <c r="B500" s="8"/>
      <c r="C500" s="8"/>
      <c r="D500" s="8"/>
      <c r="E500" s="1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spans="1:25" ht="15.6" x14ac:dyDescent="0.25">
      <c r="A501" s="8"/>
      <c r="B501" s="8"/>
      <c r="C501" s="8"/>
      <c r="D501" s="8"/>
      <c r="E501" s="1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spans="1:25" ht="15.6" x14ac:dyDescent="0.25">
      <c r="A502" s="8"/>
      <c r="B502" s="8"/>
      <c r="C502" s="8"/>
      <c r="D502" s="8"/>
      <c r="E502" s="1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spans="1:25" ht="15.6" x14ac:dyDescent="0.25">
      <c r="A503" s="8"/>
      <c r="B503" s="8"/>
      <c r="C503" s="8"/>
      <c r="D503" s="8"/>
      <c r="E503" s="1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spans="1:25" ht="15.6" x14ac:dyDescent="0.25">
      <c r="A504" s="8"/>
      <c r="B504" s="8"/>
      <c r="C504" s="8"/>
      <c r="D504" s="8"/>
      <c r="E504" s="1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spans="1:25" ht="15.6" x14ac:dyDescent="0.25">
      <c r="A505" s="8"/>
      <c r="B505" s="8"/>
      <c r="C505" s="8"/>
      <c r="D505" s="8"/>
      <c r="E505" s="1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spans="1:25" ht="15.6" x14ac:dyDescent="0.25">
      <c r="A506" s="8"/>
      <c r="B506" s="8"/>
      <c r="C506" s="8"/>
      <c r="D506" s="8"/>
      <c r="E506" s="1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spans="1:25" ht="15.6" x14ac:dyDescent="0.25">
      <c r="A507" s="8"/>
      <c r="B507" s="8"/>
      <c r="C507" s="8"/>
      <c r="D507" s="8"/>
      <c r="E507" s="1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spans="1:25" ht="15.6" x14ac:dyDescent="0.25">
      <c r="A508" s="8"/>
      <c r="B508" s="8"/>
      <c r="C508" s="8"/>
      <c r="D508" s="8"/>
      <c r="E508" s="1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spans="1:25" ht="15.6" x14ac:dyDescent="0.25">
      <c r="A509" s="8"/>
      <c r="B509" s="8"/>
      <c r="C509" s="8"/>
      <c r="D509" s="8"/>
      <c r="E509" s="1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spans="1:25" ht="15.6" x14ac:dyDescent="0.25">
      <c r="A510" s="8"/>
      <c r="B510" s="8"/>
      <c r="C510" s="8"/>
      <c r="D510" s="8"/>
      <c r="E510" s="1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spans="1:25" ht="15.6" x14ac:dyDescent="0.25">
      <c r="A511" s="8"/>
      <c r="B511" s="8"/>
      <c r="C511" s="8"/>
      <c r="D511" s="8"/>
      <c r="E511" s="1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spans="1:25" ht="15.6" x14ac:dyDescent="0.25">
      <c r="A512" s="8"/>
      <c r="B512" s="8"/>
      <c r="C512" s="8"/>
      <c r="D512" s="8"/>
      <c r="E512" s="1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spans="1:25" ht="15.6" x14ac:dyDescent="0.25">
      <c r="A513" s="8"/>
      <c r="B513" s="8"/>
      <c r="C513" s="8"/>
      <c r="D513" s="8"/>
      <c r="E513" s="1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spans="1:25" ht="15.6" x14ac:dyDescent="0.25">
      <c r="A514" s="8"/>
      <c r="B514" s="8"/>
      <c r="C514" s="8"/>
      <c r="D514" s="8"/>
      <c r="E514" s="1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spans="1:25" ht="15.6" x14ac:dyDescent="0.25">
      <c r="A515" s="8"/>
      <c r="B515" s="8"/>
      <c r="C515" s="8"/>
      <c r="D515" s="8"/>
      <c r="E515" s="1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spans="1:25" ht="15.6" x14ac:dyDescent="0.25">
      <c r="A516" s="8"/>
      <c r="B516" s="8"/>
      <c r="C516" s="8"/>
      <c r="D516" s="8"/>
      <c r="E516" s="1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spans="1:25" ht="15.6" x14ac:dyDescent="0.25">
      <c r="A517" s="8"/>
      <c r="B517" s="8"/>
      <c r="C517" s="8"/>
      <c r="D517" s="8"/>
      <c r="E517" s="1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spans="1:25" ht="15.6" x14ac:dyDescent="0.25">
      <c r="A518" s="8"/>
      <c r="B518" s="8"/>
      <c r="C518" s="8"/>
      <c r="D518" s="8"/>
      <c r="E518" s="1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spans="1:25" ht="15.6" x14ac:dyDescent="0.25">
      <c r="A519" s="8"/>
      <c r="B519" s="8"/>
      <c r="C519" s="8"/>
      <c r="D519" s="8"/>
      <c r="E519" s="1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spans="1:25" ht="15.6" x14ac:dyDescent="0.25">
      <c r="A520" s="8"/>
      <c r="B520" s="8"/>
      <c r="C520" s="8"/>
      <c r="D520" s="8"/>
      <c r="E520" s="1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spans="1:25" ht="15.6" x14ac:dyDescent="0.25">
      <c r="A521" s="8"/>
      <c r="B521" s="8"/>
      <c r="C521" s="8"/>
      <c r="D521" s="8"/>
      <c r="E521" s="1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spans="1:25" ht="15.6" x14ac:dyDescent="0.25">
      <c r="A522" s="8"/>
      <c r="B522" s="8"/>
      <c r="C522" s="8"/>
      <c r="D522" s="8"/>
      <c r="E522" s="1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spans="1:25" ht="15.6" x14ac:dyDescent="0.25">
      <c r="A523" s="8"/>
      <c r="B523" s="8"/>
      <c r="C523" s="8"/>
      <c r="D523" s="8"/>
      <c r="E523" s="1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spans="1:25" ht="15.6" x14ac:dyDescent="0.25">
      <c r="A524" s="8"/>
      <c r="B524" s="8"/>
      <c r="C524" s="8"/>
      <c r="D524" s="8"/>
      <c r="E524" s="1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spans="1:25" ht="15.6" x14ac:dyDescent="0.25">
      <c r="A525" s="8"/>
      <c r="B525" s="8"/>
      <c r="C525" s="8"/>
      <c r="D525" s="8"/>
      <c r="E525" s="1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spans="1:25" ht="15.6" x14ac:dyDescent="0.25">
      <c r="A526" s="8"/>
      <c r="B526" s="8"/>
      <c r="C526" s="8"/>
      <c r="D526" s="8"/>
      <c r="E526" s="1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spans="1:25" ht="15.6" x14ac:dyDescent="0.25">
      <c r="A527" s="8"/>
      <c r="B527" s="8"/>
      <c r="C527" s="8"/>
      <c r="D527" s="8"/>
      <c r="E527" s="1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spans="1:25" ht="15.6" x14ac:dyDescent="0.25">
      <c r="A528" s="8"/>
      <c r="B528" s="8"/>
      <c r="C528" s="8"/>
      <c r="D528" s="8"/>
      <c r="E528" s="1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spans="1:25" ht="15.6" x14ac:dyDescent="0.25">
      <c r="A529" s="8"/>
      <c r="B529" s="8"/>
      <c r="C529" s="8"/>
      <c r="D529" s="8"/>
      <c r="E529" s="1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spans="1:25" ht="15.6" x14ac:dyDescent="0.25">
      <c r="A530" s="8"/>
      <c r="B530" s="8"/>
      <c r="C530" s="8"/>
      <c r="D530" s="8"/>
      <c r="E530" s="1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spans="1:25" ht="15.6" x14ac:dyDescent="0.25">
      <c r="A531" s="8"/>
      <c r="B531" s="8"/>
      <c r="C531" s="8"/>
      <c r="D531" s="8"/>
      <c r="E531" s="1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spans="1:25" ht="15.6" x14ac:dyDescent="0.25">
      <c r="A532" s="8"/>
      <c r="B532" s="8"/>
      <c r="C532" s="8"/>
      <c r="D532" s="8"/>
      <c r="E532" s="1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spans="1:25" ht="15.6" x14ac:dyDescent="0.25">
      <c r="A533" s="8"/>
      <c r="B533" s="8"/>
      <c r="C533" s="8"/>
      <c r="D533" s="8"/>
      <c r="E533" s="1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spans="1:25" ht="15.6" x14ac:dyDescent="0.25">
      <c r="A534" s="8"/>
      <c r="B534" s="8"/>
      <c r="C534" s="8"/>
      <c r="D534" s="8"/>
      <c r="E534" s="1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spans="1:25" ht="15.6" x14ac:dyDescent="0.25">
      <c r="A535" s="8"/>
      <c r="B535" s="8"/>
      <c r="C535" s="8"/>
      <c r="D535" s="8"/>
      <c r="E535" s="1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spans="1:25" ht="15.6" x14ac:dyDescent="0.25">
      <c r="A536" s="8"/>
      <c r="B536" s="8"/>
      <c r="C536" s="8"/>
      <c r="D536" s="8"/>
      <c r="E536" s="1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spans="1:25" ht="15.6" x14ac:dyDescent="0.25">
      <c r="A537" s="8"/>
      <c r="B537" s="8"/>
      <c r="C537" s="8"/>
      <c r="D537" s="8"/>
      <c r="E537" s="1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spans="1:25" ht="15.6" x14ac:dyDescent="0.25">
      <c r="A538" s="8"/>
      <c r="B538" s="8"/>
      <c r="C538" s="8"/>
      <c r="D538" s="8"/>
      <c r="E538" s="1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spans="1:25" ht="15.6" x14ac:dyDescent="0.25">
      <c r="A539" s="8"/>
      <c r="B539" s="8"/>
      <c r="C539" s="8"/>
      <c r="D539" s="8"/>
      <c r="E539" s="1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spans="1:25" ht="15.6" x14ac:dyDescent="0.25">
      <c r="A540" s="8"/>
      <c r="B540" s="8"/>
      <c r="C540" s="8"/>
      <c r="D540" s="8"/>
      <c r="E540" s="1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spans="1:25" ht="15.6" x14ac:dyDescent="0.25">
      <c r="A541" s="8"/>
      <c r="B541" s="8"/>
      <c r="C541" s="8"/>
      <c r="D541" s="8"/>
      <c r="E541" s="1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spans="1:25" ht="15.6" x14ac:dyDescent="0.25">
      <c r="A542" s="8"/>
      <c r="B542" s="8"/>
      <c r="C542" s="8"/>
      <c r="D542" s="8"/>
      <c r="E542" s="1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spans="1:25" ht="15.6" x14ac:dyDescent="0.25">
      <c r="A543" s="8"/>
      <c r="B543" s="8"/>
      <c r="C543" s="8"/>
      <c r="D543" s="8"/>
      <c r="E543" s="1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spans="1:25" ht="15.6" x14ac:dyDescent="0.25">
      <c r="A544" s="8"/>
      <c r="B544" s="8"/>
      <c r="C544" s="8"/>
      <c r="D544" s="8"/>
      <c r="E544" s="1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spans="1:25" ht="15.6" x14ac:dyDescent="0.25">
      <c r="A545" s="8"/>
      <c r="B545" s="8"/>
      <c r="C545" s="8"/>
      <c r="D545" s="8"/>
      <c r="E545" s="1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spans="1:25" ht="15.6" x14ac:dyDescent="0.25">
      <c r="A546" s="8"/>
      <c r="B546" s="8"/>
      <c r="C546" s="8"/>
      <c r="D546" s="8"/>
      <c r="E546" s="1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spans="1:25" ht="15.6" x14ac:dyDescent="0.25">
      <c r="A547" s="8"/>
      <c r="B547" s="8"/>
      <c r="C547" s="8"/>
      <c r="D547" s="8"/>
      <c r="E547" s="1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spans="1:25" ht="15.6" x14ac:dyDescent="0.25">
      <c r="A548" s="8"/>
      <c r="B548" s="8"/>
      <c r="C548" s="8"/>
      <c r="D548" s="8"/>
      <c r="E548" s="1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spans="1:25" ht="15.6" x14ac:dyDescent="0.25">
      <c r="A549" s="8"/>
      <c r="B549" s="8"/>
      <c r="C549" s="8"/>
      <c r="D549" s="8"/>
      <c r="E549" s="1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spans="1:25" ht="15.6" x14ac:dyDescent="0.25">
      <c r="A550" s="8"/>
      <c r="B550" s="8"/>
      <c r="C550" s="8"/>
      <c r="D550" s="8"/>
      <c r="E550" s="1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spans="1:25" ht="15.6" x14ac:dyDescent="0.25">
      <c r="A551" s="8"/>
      <c r="B551" s="8"/>
      <c r="C551" s="8"/>
      <c r="D551" s="8"/>
      <c r="E551" s="1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spans="1:25" ht="15.6" x14ac:dyDescent="0.25">
      <c r="A552" s="8"/>
      <c r="B552" s="8"/>
      <c r="C552" s="8"/>
      <c r="D552" s="8"/>
      <c r="E552" s="1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spans="1:25" ht="15.6" x14ac:dyDescent="0.25">
      <c r="A553" s="8"/>
      <c r="B553" s="8"/>
      <c r="C553" s="8"/>
      <c r="D553" s="8"/>
      <c r="E553" s="1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spans="1:25" ht="15.6" x14ac:dyDescent="0.25">
      <c r="A554" s="8"/>
      <c r="B554" s="8"/>
      <c r="C554" s="8"/>
      <c r="D554" s="8"/>
      <c r="E554" s="1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spans="1:25" ht="15.6" x14ac:dyDescent="0.25">
      <c r="A555" s="8"/>
      <c r="B555" s="8"/>
      <c r="C555" s="8"/>
      <c r="D555" s="8"/>
      <c r="E555" s="1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spans="1:25" ht="15.6" x14ac:dyDescent="0.25">
      <c r="A556" s="8"/>
      <c r="B556" s="8"/>
      <c r="C556" s="8"/>
      <c r="D556" s="8"/>
      <c r="E556" s="1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spans="1:25" ht="15.6" x14ac:dyDescent="0.25">
      <c r="A557" s="8"/>
      <c r="B557" s="8"/>
      <c r="C557" s="8"/>
      <c r="D557" s="8"/>
      <c r="E557" s="1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spans="1:25" ht="15.6" x14ac:dyDescent="0.25">
      <c r="A558" s="8"/>
      <c r="B558" s="8"/>
      <c r="C558" s="8"/>
      <c r="D558" s="8"/>
      <c r="E558" s="1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spans="1:25" ht="15.6" x14ac:dyDescent="0.25">
      <c r="A559" s="8"/>
      <c r="B559" s="8"/>
      <c r="C559" s="8"/>
      <c r="D559" s="8"/>
      <c r="E559" s="1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spans="1:25" ht="15.6" x14ac:dyDescent="0.25">
      <c r="A560" s="8"/>
      <c r="B560" s="8"/>
      <c r="C560" s="8"/>
      <c r="D560" s="8"/>
      <c r="E560" s="1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spans="1:25" ht="15.6" x14ac:dyDescent="0.25">
      <c r="A561" s="8"/>
      <c r="B561" s="8"/>
      <c r="C561" s="8"/>
      <c r="D561" s="8"/>
      <c r="E561" s="1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spans="1:25" ht="15.6" x14ac:dyDescent="0.25">
      <c r="A562" s="8"/>
      <c r="B562" s="8"/>
      <c r="C562" s="8"/>
      <c r="D562" s="8"/>
      <c r="E562" s="1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spans="1:25" ht="15.6" x14ac:dyDescent="0.25">
      <c r="A563" s="8"/>
      <c r="B563" s="8"/>
      <c r="C563" s="8"/>
      <c r="D563" s="8"/>
      <c r="E563" s="1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spans="1:25" ht="15.6" x14ac:dyDescent="0.25">
      <c r="A564" s="8"/>
      <c r="B564" s="8"/>
      <c r="C564" s="8"/>
      <c r="D564" s="8"/>
      <c r="E564" s="1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spans="1:25" ht="15.6" x14ac:dyDescent="0.25">
      <c r="A565" s="8"/>
      <c r="B565" s="8"/>
      <c r="C565" s="8"/>
      <c r="D565" s="8"/>
      <c r="E565" s="1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spans="1:25" ht="15.6" x14ac:dyDescent="0.25">
      <c r="A566" s="8"/>
      <c r="B566" s="8"/>
      <c r="C566" s="8"/>
      <c r="D566" s="8"/>
      <c r="E566" s="1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spans="1:25" ht="15.6" x14ac:dyDescent="0.25">
      <c r="A567" s="8"/>
      <c r="B567" s="8"/>
      <c r="C567" s="8"/>
      <c r="D567" s="8"/>
      <c r="E567" s="1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spans="1:25" ht="15.6" x14ac:dyDescent="0.25">
      <c r="A568" s="8"/>
      <c r="B568" s="8"/>
      <c r="C568" s="8"/>
      <c r="D568" s="8"/>
      <c r="E568" s="1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spans="1:25" ht="15.6" x14ac:dyDescent="0.25">
      <c r="A569" s="8"/>
      <c r="B569" s="8"/>
      <c r="C569" s="8"/>
      <c r="D569" s="8"/>
      <c r="E569" s="1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spans="1:25" ht="15.6" x14ac:dyDescent="0.25">
      <c r="A570" s="8"/>
      <c r="B570" s="8"/>
      <c r="C570" s="8"/>
      <c r="D570" s="8"/>
      <c r="E570" s="1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spans="1:25" ht="15.6" x14ac:dyDescent="0.25">
      <c r="A571" s="8"/>
      <c r="B571" s="8"/>
      <c r="C571" s="8"/>
      <c r="D571" s="8"/>
      <c r="E571" s="1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spans="1:25" ht="15.6" x14ac:dyDescent="0.25">
      <c r="A572" s="8"/>
      <c r="B572" s="8"/>
      <c r="C572" s="8"/>
      <c r="D572" s="8"/>
      <c r="E572" s="1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spans="1:25" ht="15.6" x14ac:dyDescent="0.25">
      <c r="A573" s="8"/>
      <c r="B573" s="8"/>
      <c r="C573" s="8"/>
      <c r="D573" s="8"/>
      <c r="E573" s="1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spans="1:25" ht="15.6" x14ac:dyDescent="0.25">
      <c r="A574" s="8"/>
      <c r="B574" s="8"/>
      <c r="C574" s="8"/>
      <c r="D574" s="8"/>
      <c r="E574" s="1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spans="1:25" ht="15.6" x14ac:dyDescent="0.25">
      <c r="A575" s="8"/>
      <c r="B575" s="8"/>
      <c r="C575" s="8"/>
      <c r="D575" s="8"/>
      <c r="E575" s="1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spans="1:25" ht="15.6" x14ac:dyDescent="0.25">
      <c r="A576" s="8"/>
      <c r="B576" s="8"/>
      <c r="C576" s="8"/>
      <c r="D576" s="8"/>
      <c r="E576" s="1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spans="1:25" ht="15.6" x14ac:dyDescent="0.25">
      <c r="A577" s="8"/>
      <c r="B577" s="8"/>
      <c r="C577" s="8"/>
      <c r="D577" s="8"/>
      <c r="E577" s="1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spans="1:25" ht="15.6" x14ac:dyDescent="0.25">
      <c r="A578" s="8"/>
      <c r="B578" s="8"/>
      <c r="C578" s="8"/>
      <c r="D578" s="8"/>
      <c r="E578" s="1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spans="1:25" ht="15.6" x14ac:dyDescent="0.25">
      <c r="A579" s="8"/>
      <c r="B579" s="8"/>
      <c r="C579" s="8"/>
      <c r="D579" s="8"/>
      <c r="E579" s="1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spans="1:25" ht="15.6" x14ac:dyDescent="0.25">
      <c r="A580" s="8"/>
      <c r="B580" s="8"/>
      <c r="C580" s="8"/>
      <c r="D580" s="8"/>
      <c r="E580" s="1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spans="1:25" ht="15.6" x14ac:dyDescent="0.25">
      <c r="A581" s="8"/>
      <c r="B581" s="8"/>
      <c r="C581" s="8"/>
      <c r="D581" s="8"/>
      <c r="E581" s="1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spans="1:25" ht="15.6" x14ac:dyDescent="0.25">
      <c r="A582" s="8"/>
      <c r="B582" s="8"/>
      <c r="C582" s="8"/>
      <c r="D582" s="8"/>
      <c r="E582" s="1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spans="1:25" ht="15.6" x14ac:dyDescent="0.25">
      <c r="A583" s="8"/>
      <c r="B583" s="8"/>
      <c r="C583" s="8"/>
      <c r="D583" s="8"/>
      <c r="E583" s="1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spans="1:25" ht="15.6" x14ac:dyDescent="0.25">
      <c r="A584" s="8"/>
      <c r="B584" s="8"/>
      <c r="C584" s="8"/>
      <c r="D584" s="8"/>
      <c r="E584" s="1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spans="1:25" ht="15.6" x14ac:dyDescent="0.25">
      <c r="A585" s="8"/>
      <c r="B585" s="8"/>
      <c r="C585" s="8"/>
      <c r="D585" s="8"/>
      <c r="E585" s="1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spans="1:25" ht="15.6" x14ac:dyDescent="0.25">
      <c r="A586" s="8"/>
      <c r="B586" s="8"/>
      <c r="C586" s="8"/>
      <c r="D586" s="8"/>
      <c r="E586" s="1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spans="1:25" ht="15.6" x14ac:dyDescent="0.25">
      <c r="A587" s="8"/>
      <c r="B587" s="8"/>
      <c r="C587" s="8"/>
      <c r="D587" s="8"/>
      <c r="E587" s="1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spans="1:25" ht="15.6" x14ac:dyDescent="0.25">
      <c r="A588" s="8"/>
      <c r="B588" s="8"/>
      <c r="C588" s="8"/>
      <c r="D588" s="8"/>
      <c r="E588" s="1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spans="1:25" ht="15.6" x14ac:dyDescent="0.25">
      <c r="A589" s="8"/>
      <c r="B589" s="8"/>
      <c r="C589" s="8"/>
      <c r="D589" s="8"/>
      <c r="E589" s="1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spans="1:25" ht="15.6" x14ac:dyDescent="0.25">
      <c r="A590" s="8"/>
      <c r="B590" s="8"/>
      <c r="C590" s="8"/>
      <c r="D590" s="8"/>
      <c r="E590" s="1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spans="1:25" ht="15.6" x14ac:dyDescent="0.25">
      <c r="A591" s="8"/>
      <c r="B591" s="8"/>
      <c r="C591" s="8"/>
      <c r="D591" s="8"/>
      <c r="E591" s="1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spans="1:25" ht="15.6" x14ac:dyDescent="0.25">
      <c r="A592" s="8"/>
      <c r="B592" s="8"/>
      <c r="C592" s="8"/>
      <c r="D592" s="8"/>
      <c r="E592" s="1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spans="1:25" ht="15.6" x14ac:dyDescent="0.25">
      <c r="A593" s="8"/>
      <c r="B593" s="8"/>
      <c r="C593" s="8"/>
      <c r="D593" s="8"/>
      <c r="E593" s="1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spans="1:25" ht="15.6" x14ac:dyDescent="0.25">
      <c r="A594" s="8"/>
      <c r="B594" s="8"/>
      <c r="C594" s="8"/>
      <c r="D594" s="8"/>
      <c r="E594" s="1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spans="1:25" ht="15.6" x14ac:dyDescent="0.25">
      <c r="A595" s="8"/>
      <c r="B595" s="8"/>
      <c r="C595" s="8"/>
      <c r="D595" s="8"/>
      <c r="E595" s="1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spans="1:25" ht="15.6" x14ac:dyDescent="0.25">
      <c r="A596" s="8"/>
      <c r="B596" s="8"/>
      <c r="C596" s="8"/>
      <c r="D596" s="8"/>
      <c r="E596" s="1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spans="1:25" ht="15.6" x14ac:dyDescent="0.25">
      <c r="A597" s="8"/>
      <c r="B597" s="8"/>
      <c r="C597" s="8"/>
      <c r="D597" s="8"/>
      <c r="E597" s="1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spans="1:25" ht="15.6" x14ac:dyDescent="0.25">
      <c r="A598" s="8"/>
      <c r="B598" s="8"/>
      <c r="C598" s="8"/>
      <c r="D598" s="8"/>
      <c r="E598" s="1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spans="1:25" ht="15.6" x14ac:dyDescent="0.25">
      <c r="A599" s="8"/>
      <c r="B599" s="8"/>
      <c r="C599" s="8"/>
      <c r="D599" s="8"/>
      <c r="E599" s="1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spans="1:25" ht="15.6" x14ac:dyDescent="0.25">
      <c r="A600" s="8"/>
      <c r="B600" s="8"/>
      <c r="C600" s="8"/>
      <c r="D600" s="8"/>
      <c r="E600" s="1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spans="1:25" ht="15.6" x14ac:dyDescent="0.25">
      <c r="A601" s="8"/>
      <c r="B601" s="8"/>
      <c r="C601" s="8"/>
      <c r="D601" s="8"/>
      <c r="E601" s="1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spans="1:25" ht="15.6" x14ac:dyDescent="0.25">
      <c r="A602" s="8"/>
      <c r="B602" s="8"/>
      <c r="C602" s="8"/>
      <c r="D602" s="8"/>
      <c r="E602" s="1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spans="1:25" ht="15.6" x14ac:dyDescent="0.25">
      <c r="A603" s="8"/>
      <c r="B603" s="8"/>
      <c r="C603" s="8"/>
      <c r="D603" s="8"/>
      <c r="E603" s="1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spans="1:25" ht="15.6" x14ac:dyDescent="0.25">
      <c r="A604" s="8"/>
      <c r="B604" s="8"/>
      <c r="C604" s="8"/>
      <c r="D604" s="8"/>
      <c r="E604" s="1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spans="1:25" ht="15.6" x14ac:dyDescent="0.25">
      <c r="A605" s="8"/>
      <c r="B605" s="8"/>
      <c r="C605" s="8"/>
      <c r="D605" s="8"/>
      <c r="E605" s="1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spans="1:25" ht="15.6" x14ac:dyDescent="0.25">
      <c r="A606" s="8"/>
      <c r="B606" s="8"/>
      <c r="C606" s="8"/>
      <c r="D606" s="8"/>
      <c r="E606" s="1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spans="1:25" ht="15.6" x14ac:dyDescent="0.25">
      <c r="A607" s="8"/>
      <c r="B607" s="8"/>
      <c r="C607" s="8"/>
      <c r="D607" s="8"/>
      <c r="E607" s="1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spans="1:25" ht="15.6" x14ac:dyDescent="0.25">
      <c r="A608" s="8"/>
      <c r="B608" s="8"/>
      <c r="C608" s="8"/>
      <c r="D608" s="8"/>
      <c r="E608" s="1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spans="1:25" ht="15.6" x14ac:dyDescent="0.25">
      <c r="A609" s="8"/>
      <c r="B609" s="8"/>
      <c r="C609" s="8"/>
      <c r="D609" s="8"/>
      <c r="E609" s="1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spans="1:25" ht="15.6" x14ac:dyDescent="0.25">
      <c r="A610" s="8"/>
      <c r="B610" s="8"/>
      <c r="C610" s="8"/>
      <c r="D610" s="8"/>
      <c r="E610" s="1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spans="1:25" ht="15.6" x14ac:dyDescent="0.25">
      <c r="A611" s="8"/>
      <c r="B611" s="8"/>
      <c r="C611" s="8"/>
      <c r="D611" s="8"/>
      <c r="E611" s="1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spans="1:25" ht="15.6" x14ac:dyDescent="0.25">
      <c r="A612" s="8"/>
      <c r="B612" s="8"/>
      <c r="C612" s="8"/>
      <c r="D612" s="8"/>
      <c r="E612" s="1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spans="1:25" ht="15.6" x14ac:dyDescent="0.25">
      <c r="A613" s="8"/>
      <c r="B613" s="8"/>
      <c r="C613" s="8"/>
      <c r="D613" s="8"/>
      <c r="E613" s="1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spans="1:25" ht="15.6" x14ac:dyDescent="0.25">
      <c r="A614" s="8"/>
      <c r="B614" s="8"/>
      <c r="C614" s="8"/>
      <c r="D614" s="8"/>
      <c r="E614" s="1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spans="1:25" ht="15.6" x14ac:dyDescent="0.25">
      <c r="A615" s="8"/>
      <c r="B615" s="8"/>
      <c r="C615" s="8"/>
      <c r="D615" s="8"/>
      <c r="E615" s="1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spans="1:25" ht="15.6" x14ac:dyDescent="0.25">
      <c r="A616" s="8"/>
      <c r="B616" s="8"/>
      <c r="C616" s="8"/>
      <c r="D616" s="8"/>
      <c r="E616" s="1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spans="1:25" ht="15.6" x14ac:dyDescent="0.25">
      <c r="A617" s="8"/>
      <c r="B617" s="8"/>
      <c r="C617" s="8"/>
      <c r="D617" s="8"/>
      <c r="E617" s="1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spans="1:25" ht="15.6" x14ac:dyDescent="0.25">
      <c r="A618" s="8"/>
      <c r="B618" s="8"/>
      <c r="C618" s="8"/>
      <c r="D618" s="8"/>
      <c r="E618" s="1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spans="1:25" ht="15.6" x14ac:dyDescent="0.25">
      <c r="A619" s="8"/>
      <c r="B619" s="8"/>
      <c r="C619" s="8"/>
      <c r="D619" s="8"/>
      <c r="E619" s="1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spans="1:25" ht="15.6" x14ac:dyDescent="0.25">
      <c r="A620" s="8"/>
      <c r="B620" s="8"/>
      <c r="C620" s="8"/>
      <c r="D620" s="8"/>
      <c r="E620" s="1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spans="1:25" ht="15.6" x14ac:dyDescent="0.25">
      <c r="A621" s="8"/>
      <c r="B621" s="8"/>
      <c r="C621" s="8"/>
      <c r="D621" s="8"/>
      <c r="E621" s="1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spans="1:25" ht="15.6" x14ac:dyDescent="0.25">
      <c r="A622" s="8"/>
      <c r="B622" s="8"/>
      <c r="C622" s="8"/>
      <c r="D622" s="8"/>
      <c r="E622" s="1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spans="1:25" ht="15.6" x14ac:dyDescent="0.25">
      <c r="A623" s="8"/>
      <c r="B623" s="8"/>
      <c r="C623" s="8"/>
      <c r="D623" s="8"/>
      <c r="E623" s="1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spans="1:25" ht="15.6" x14ac:dyDescent="0.25">
      <c r="A624" s="8"/>
      <c r="B624" s="8"/>
      <c r="C624" s="8"/>
      <c r="D624" s="8"/>
      <c r="E624" s="1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spans="1:25" ht="15.6" x14ac:dyDescent="0.25">
      <c r="A625" s="8"/>
      <c r="B625" s="8"/>
      <c r="C625" s="8"/>
      <c r="D625" s="8"/>
      <c r="E625" s="1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spans="1:25" ht="15.6" x14ac:dyDescent="0.25">
      <c r="A626" s="8"/>
      <c r="B626" s="8"/>
      <c r="C626" s="8"/>
      <c r="D626" s="8"/>
      <c r="E626" s="1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spans="1:25" ht="15.6" x14ac:dyDescent="0.25">
      <c r="A627" s="8"/>
      <c r="B627" s="8"/>
      <c r="C627" s="8"/>
      <c r="D627" s="8"/>
      <c r="E627" s="1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spans="1:25" ht="15.6" x14ac:dyDescent="0.25">
      <c r="A628" s="8"/>
      <c r="B628" s="8"/>
      <c r="C628" s="8"/>
      <c r="D628" s="8"/>
      <c r="E628" s="1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spans="1:25" ht="15.6" x14ac:dyDescent="0.25">
      <c r="A629" s="8"/>
      <c r="B629" s="8"/>
      <c r="C629" s="8"/>
      <c r="D629" s="8"/>
      <c r="E629" s="1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spans="1:25" ht="15.6" x14ac:dyDescent="0.25">
      <c r="A630" s="8"/>
      <c r="B630" s="8"/>
      <c r="C630" s="8"/>
      <c r="D630" s="8"/>
      <c r="E630" s="1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spans="1:25" ht="15.6" x14ac:dyDescent="0.25">
      <c r="A631" s="8"/>
      <c r="B631" s="8"/>
      <c r="C631" s="8"/>
      <c r="D631" s="8"/>
      <c r="E631" s="1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spans="1:25" ht="15.6" x14ac:dyDescent="0.25">
      <c r="A632" s="8"/>
      <c r="B632" s="8"/>
      <c r="C632" s="8"/>
      <c r="D632" s="8"/>
      <c r="E632" s="1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spans="1:25" ht="15.6" x14ac:dyDescent="0.25">
      <c r="A633" s="8"/>
      <c r="B633" s="8"/>
      <c r="C633" s="8"/>
      <c r="D633" s="8"/>
      <c r="E633" s="1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spans="1:25" ht="15.6" x14ac:dyDescent="0.25">
      <c r="A634" s="8"/>
      <c r="B634" s="8"/>
      <c r="C634" s="8"/>
      <c r="D634" s="8"/>
      <c r="E634" s="1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spans="1:25" ht="15.6" x14ac:dyDescent="0.25">
      <c r="A635" s="8"/>
      <c r="B635" s="8"/>
      <c r="C635" s="8"/>
      <c r="D635" s="8"/>
      <c r="E635" s="1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spans="1:25" ht="15.6" x14ac:dyDescent="0.25">
      <c r="A636" s="8"/>
      <c r="B636" s="8"/>
      <c r="C636" s="8"/>
      <c r="D636" s="8"/>
      <c r="E636" s="1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spans="1:25" ht="15.6" x14ac:dyDescent="0.25">
      <c r="A637" s="8"/>
      <c r="B637" s="8"/>
      <c r="C637" s="8"/>
      <c r="D637" s="8"/>
      <c r="E637" s="1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spans="1:25" ht="15.6" x14ac:dyDescent="0.25">
      <c r="A638" s="8"/>
      <c r="B638" s="8"/>
      <c r="C638" s="8"/>
      <c r="D638" s="8"/>
      <c r="E638" s="1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spans="1:25" ht="15.6" x14ac:dyDescent="0.25">
      <c r="A639" s="8"/>
      <c r="B639" s="8"/>
      <c r="C639" s="8"/>
      <c r="D639" s="8"/>
      <c r="E639" s="1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spans="1:25" ht="15.6" x14ac:dyDescent="0.25">
      <c r="A640" s="8"/>
      <c r="B640" s="8"/>
      <c r="C640" s="8"/>
      <c r="D640" s="8"/>
      <c r="E640" s="1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spans="1:25" ht="15.6" x14ac:dyDescent="0.25">
      <c r="A641" s="8"/>
      <c r="B641" s="8"/>
      <c r="C641" s="8"/>
      <c r="D641" s="8"/>
      <c r="E641" s="1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spans="1:25" ht="15.6" x14ac:dyDescent="0.25">
      <c r="A642" s="8"/>
      <c r="B642" s="8"/>
      <c r="C642" s="8"/>
      <c r="D642" s="8"/>
      <c r="E642" s="1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spans="1:25" ht="15.6" x14ac:dyDescent="0.25">
      <c r="A643" s="8"/>
      <c r="B643" s="8"/>
      <c r="C643" s="8"/>
      <c r="D643" s="8"/>
      <c r="E643" s="1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spans="1:25" ht="15.6" x14ac:dyDescent="0.25">
      <c r="A644" s="8"/>
      <c r="B644" s="8"/>
      <c r="C644" s="8"/>
      <c r="D644" s="8"/>
      <c r="E644" s="1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spans="1:25" ht="15.6" x14ac:dyDescent="0.25">
      <c r="A645" s="8"/>
      <c r="B645" s="8"/>
      <c r="C645" s="8"/>
      <c r="D645" s="8"/>
      <c r="E645" s="1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spans="1:25" ht="15.6" x14ac:dyDescent="0.25">
      <c r="A646" s="8"/>
      <c r="B646" s="8"/>
      <c r="C646" s="8"/>
      <c r="D646" s="8"/>
      <c r="E646" s="1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spans="1:25" ht="15.6" x14ac:dyDescent="0.25">
      <c r="A647" s="8"/>
      <c r="B647" s="8"/>
      <c r="C647" s="8"/>
      <c r="D647" s="8"/>
      <c r="E647" s="1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spans="1:25" ht="15.6" x14ac:dyDescent="0.25">
      <c r="A648" s="8"/>
      <c r="B648" s="8"/>
      <c r="C648" s="8"/>
      <c r="D648" s="8"/>
      <c r="E648" s="1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spans="1:25" ht="15.6" x14ac:dyDescent="0.25">
      <c r="A649" s="8"/>
      <c r="B649" s="8"/>
      <c r="C649" s="8"/>
      <c r="D649" s="8"/>
      <c r="E649" s="1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spans="1:25" ht="15.6" x14ac:dyDescent="0.25">
      <c r="A650" s="8"/>
      <c r="B650" s="8"/>
      <c r="C650" s="8"/>
      <c r="D650" s="8"/>
      <c r="E650" s="1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spans="1:25" ht="15.6" x14ac:dyDescent="0.25">
      <c r="A651" s="8"/>
      <c r="B651" s="8"/>
      <c r="C651" s="8"/>
      <c r="D651" s="8"/>
      <c r="E651" s="1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spans="1:25" ht="15.6" x14ac:dyDescent="0.25">
      <c r="A652" s="8"/>
      <c r="B652" s="8"/>
      <c r="C652" s="8"/>
      <c r="D652" s="8"/>
      <c r="E652" s="1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spans="1:25" ht="15.6" x14ac:dyDescent="0.25">
      <c r="A653" s="8"/>
      <c r="B653" s="8"/>
      <c r="C653" s="8"/>
      <c r="D653" s="8"/>
      <c r="E653" s="1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spans="1:25" ht="15.6" x14ac:dyDescent="0.25">
      <c r="A654" s="8"/>
      <c r="B654" s="8"/>
      <c r="C654" s="8"/>
      <c r="D654" s="8"/>
      <c r="E654" s="1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spans="1:25" ht="15.6" x14ac:dyDescent="0.25">
      <c r="A655" s="8"/>
      <c r="B655" s="8"/>
      <c r="C655" s="8"/>
      <c r="D655" s="8"/>
      <c r="E655" s="1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spans="1:25" ht="15.6" x14ac:dyDescent="0.25">
      <c r="A656" s="8"/>
      <c r="B656" s="8"/>
      <c r="C656" s="8"/>
      <c r="D656" s="8"/>
      <c r="E656" s="1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spans="1:25" ht="15.6" x14ac:dyDescent="0.25">
      <c r="A657" s="8"/>
      <c r="B657" s="8"/>
      <c r="C657" s="8"/>
      <c r="D657" s="8"/>
      <c r="E657" s="1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spans="1:25" ht="15.6" x14ac:dyDescent="0.25">
      <c r="A658" s="8"/>
      <c r="B658" s="8"/>
      <c r="C658" s="8"/>
      <c r="D658" s="8"/>
      <c r="E658" s="1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spans="1:25" ht="15.6" x14ac:dyDescent="0.25">
      <c r="A659" s="8"/>
      <c r="B659" s="8"/>
      <c r="C659" s="8"/>
      <c r="D659" s="8"/>
      <c r="E659" s="1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spans="1:25" ht="15.6" x14ac:dyDescent="0.25">
      <c r="A660" s="8"/>
      <c r="B660" s="8"/>
      <c r="C660" s="8"/>
      <c r="D660" s="8"/>
      <c r="E660" s="1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spans="1:25" ht="15.6" x14ac:dyDescent="0.25">
      <c r="A661" s="8"/>
      <c r="B661" s="8"/>
      <c r="C661" s="8"/>
      <c r="D661" s="8"/>
      <c r="E661" s="1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spans="1:25" ht="15.6" x14ac:dyDescent="0.25">
      <c r="A662" s="8"/>
      <c r="B662" s="8"/>
      <c r="C662" s="8"/>
      <c r="D662" s="8"/>
      <c r="E662" s="1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spans="1:25" ht="15.6" x14ac:dyDescent="0.25">
      <c r="A663" s="8"/>
      <c r="B663" s="8"/>
      <c r="C663" s="8"/>
      <c r="D663" s="8"/>
      <c r="E663" s="1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spans="1:25" ht="15.6" x14ac:dyDescent="0.25">
      <c r="A664" s="8"/>
      <c r="B664" s="8"/>
      <c r="C664" s="8"/>
      <c r="D664" s="8"/>
      <c r="E664" s="1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spans="1:25" ht="15.6" x14ac:dyDescent="0.25">
      <c r="A665" s="8"/>
      <c r="B665" s="8"/>
      <c r="C665" s="8"/>
      <c r="D665" s="8"/>
      <c r="E665" s="1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spans="1:25" ht="15.6" x14ac:dyDescent="0.25">
      <c r="A666" s="8"/>
      <c r="B666" s="8"/>
      <c r="C666" s="8"/>
      <c r="D666" s="8"/>
      <c r="E666" s="1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spans="1:25" ht="15.6" x14ac:dyDescent="0.25">
      <c r="A667" s="8"/>
      <c r="B667" s="8"/>
      <c r="C667" s="8"/>
      <c r="D667" s="8"/>
      <c r="E667" s="1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spans="1:25" ht="15.6" x14ac:dyDescent="0.25">
      <c r="A668" s="8"/>
      <c r="B668" s="8"/>
      <c r="C668" s="8"/>
      <c r="D668" s="8"/>
      <c r="E668" s="1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spans="1:25" ht="15.6" x14ac:dyDescent="0.25">
      <c r="A669" s="8"/>
      <c r="B669" s="8"/>
      <c r="C669" s="8"/>
      <c r="D669" s="8"/>
      <c r="E669" s="1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spans="1:25" ht="15.6" x14ac:dyDescent="0.25">
      <c r="A670" s="8"/>
      <c r="B670" s="8"/>
      <c r="C670" s="8"/>
      <c r="D670" s="8"/>
      <c r="E670" s="1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spans="1:25" ht="15.6" x14ac:dyDescent="0.25">
      <c r="A671" s="8"/>
      <c r="B671" s="8"/>
      <c r="C671" s="8"/>
      <c r="D671" s="8"/>
      <c r="E671" s="1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spans="1:25" ht="15.6" x14ac:dyDescent="0.25">
      <c r="A672" s="8"/>
      <c r="B672" s="8"/>
      <c r="C672" s="8"/>
      <c r="D672" s="8"/>
      <c r="E672" s="1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spans="1:25" ht="15.6" x14ac:dyDescent="0.25">
      <c r="A673" s="8"/>
      <c r="B673" s="8"/>
      <c r="C673" s="8"/>
      <c r="D673" s="8"/>
      <c r="E673" s="1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spans="1:25" ht="15.6" x14ac:dyDescent="0.25">
      <c r="A674" s="8"/>
      <c r="B674" s="8"/>
      <c r="C674" s="8"/>
      <c r="D674" s="8"/>
      <c r="E674" s="1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spans="1:25" ht="15.6" x14ac:dyDescent="0.25">
      <c r="A675" s="8"/>
      <c r="B675" s="8"/>
      <c r="C675" s="8"/>
      <c r="D675" s="8"/>
      <c r="E675" s="1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spans="1:25" ht="15.6" x14ac:dyDescent="0.25">
      <c r="A676" s="8"/>
      <c r="B676" s="8"/>
      <c r="C676" s="8"/>
      <c r="D676" s="8"/>
      <c r="E676" s="1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spans="1:25" ht="15.6" x14ac:dyDescent="0.25">
      <c r="A677" s="8"/>
      <c r="B677" s="8"/>
      <c r="C677" s="8"/>
      <c r="D677" s="8"/>
      <c r="E677" s="1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spans="1:25" ht="15.6" x14ac:dyDescent="0.25">
      <c r="A678" s="8"/>
      <c r="B678" s="8"/>
      <c r="C678" s="8"/>
      <c r="D678" s="8"/>
      <c r="E678" s="1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spans="1:25" ht="15.6" x14ac:dyDescent="0.25">
      <c r="A679" s="8"/>
      <c r="B679" s="8"/>
      <c r="C679" s="8"/>
      <c r="D679" s="8"/>
      <c r="E679" s="1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spans="1:25" ht="15.6" x14ac:dyDescent="0.25">
      <c r="A680" s="8"/>
      <c r="B680" s="8"/>
      <c r="C680" s="8"/>
      <c r="D680" s="8"/>
      <c r="E680" s="1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spans="1:25" ht="15.6" x14ac:dyDescent="0.25">
      <c r="A681" s="8"/>
      <c r="B681" s="8"/>
      <c r="C681" s="8"/>
      <c r="D681" s="8"/>
      <c r="E681" s="1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spans="1:25" ht="15.6" x14ac:dyDescent="0.25">
      <c r="A682" s="8"/>
      <c r="B682" s="8"/>
      <c r="C682" s="8"/>
      <c r="D682" s="8"/>
      <c r="E682" s="1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spans="1:25" ht="15.6" x14ac:dyDescent="0.25">
      <c r="A683" s="8"/>
      <c r="B683" s="8"/>
      <c r="C683" s="8"/>
      <c r="D683" s="8"/>
      <c r="E683" s="1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spans="1:25" ht="15.6" x14ac:dyDescent="0.25">
      <c r="A684" s="8"/>
      <c r="B684" s="8"/>
      <c r="C684" s="8"/>
      <c r="D684" s="8"/>
      <c r="E684" s="1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spans="1:25" ht="15.6" x14ac:dyDescent="0.25">
      <c r="A685" s="8"/>
      <c r="B685" s="8"/>
      <c r="C685" s="8"/>
      <c r="D685" s="8"/>
      <c r="E685" s="1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spans="1:25" ht="15.6" x14ac:dyDescent="0.25">
      <c r="A686" s="8"/>
      <c r="B686" s="8"/>
      <c r="C686" s="8"/>
      <c r="D686" s="8"/>
      <c r="E686" s="1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spans="1:25" ht="15.6" x14ac:dyDescent="0.25">
      <c r="A687" s="8"/>
      <c r="B687" s="8"/>
      <c r="C687" s="8"/>
      <c r="D687" s="8"/>
      <c r="E687" s="1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spans="1:25" ht="15.6" x14ac:dyDescent="0.25">
      <c r="A688" s="8"/>
      <c r="B688" s="8"/>
      <c r="C688" s="8"/>
      <c r="D688" s="8"/>
      <c r="E688" s="1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spans="1:25" ht="15.6" x14ac:dyDescent="0.25">
      <c r="A689" s="8"/>
      <c r="B689" s="8"/>
      <c r="C689" s="8"/>
      <c r="D689" s="8"/>
      <c r="E689" s="1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spans="1:25" ht="15.6" x14ac:dyDescent="0.25">
      <c r="A690" s="8"/>
      <c r="B690" s="8"/>
      <c r="C690" s="8"/>
      <c r="D690" s="8"/>
      <c r="E690" s="1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spans="1:25" ht="15.6" x14ac:dyDescent="0.25">
      <c r="A691" s="8"/>
      <c r="B691" s="8"/>
      <c r="C691" s="8"/>
      <c r="D691" s="8"/>
      <c r="E691" s="1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spans="1:25" ht="15.6" x14ac:dyDescent="0.25">
      <c r="A692" s="8"/>
      <c r="B692" s="8"/>
      <c r="C692" s="8"/>
      <c r="D692" s="8"/>
      <c r="E692" s="1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spans="1:25" ht="15.6" x14ac:dyDescent="0.25">
      <c r="A693" s="8"/>
      <c r="B693" s="8"/>
      <c r="C693" s="8"/>
      <c r="D693" s="8"/>
      <c r="E693" s="1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spans="1:25" ht="15.6" x14ac:dyDescent="0.25">
      <c r="A694" s="8"/>
      <c r="B694" s="8"/>
      <c r="C694" s="8"/>
      <c r="D694" s="8"/>
      <c r="E694" s="1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spans="1:25" ht="15.6" x14ac:dyDescent="0.25">
      <c r="A695" s="8"/>
      <c r="B695" s="8"/>
      <c r="C695" s="8"/>
      <c r="D695" s="8"/>
      <c r="E695" s="1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spans="1:25" ht="15.6" x14ac:dyDescent="0.25">
      <c r="A696" s="8"/>
      <c r="B696" s="8"/>
      <c r="C696" s="8"/>
      <c r="D696" s="8"/>
      <c r="E696" s="1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spans="1:25" ht="15.6" x14ac:dyDescent="0.25">
      <c r="A697" s="8"/>
      <c r="B697" s="8"/>
      <c r="C697" s="8"/>
      <c r="D697" s="8"/>
      <c r="E697" s="1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spans="1:25" ht="15.6" x14ac:dyDescent="0.25">
      <c r="A698" s="8"/>
      <c r="B698" s="8"/>
      <c r="C698" s="8"/>
      <c r="D698" s="8"/>
      <c r="E698" s="1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spans="1:25" ht="15.6" x14ac:dyDescent="0.25">
      <c r="A699" s="8"/>
      <c r="B699" s="8"/>
      <c r="C699" s="8"/>
      <c r="D699" s="8"/>
      <c r="E699" s="1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spans="1:25" ht="15.6" x14ac:dyDescent="0.25">
      <c r="A700" s="8"/>
      <c r="B700" s="8"/>
      <c r="C700" s="8"/>
      <c r="D700" s="8"/>
      <c r="E700" s="1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spans="1:25" ht="15.6" x14ac:dyDescent="0.25">
      <c r="A701" s="8"/>
      <c r="B701" s="8"/>
      <c r="C701" s="8"/>
      <c r="D701" s="8"/>
      <c r="E701" s="1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spans="1:25" ht="15.6" x14ac:dyDescent="0.25">
      <c r="A702" s="8"/>
      <c r="B702" s="8"/>
      <c r="C702" s="8"/>
      <c r="D702" s="8"/>
      <c r="E702" s="1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spans="1:25" ht="15.6" x14ac:dyDescent="0.25">
      <c r="A703" s="8"/>
      <c r="B703" s="8"/>
      <c r="C703" s="8"/>
      <c r="D703" s="8"/>
      <c r="E703" s="1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spans="1:25" ht="15.6" x14ac:dyDescent="0.25">
      <c r="A704" s="8"/>
      <c r="B704" s="8"/>
      <c r="C704" s="8"/>
      <c r="D704" s="8"/>
      <c r="E704" s="1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spans="1:25" ht="15.6" x14ac:dyDescent="0.25">
      <c r="A705" s="8"/>
      <c r="B705" s="8"/>
      <c r="C705" s="8"/>
      <c r="D705" s="8"/>
      <c r="E705" s="1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spans="1:25" ht="15.6" x14ac:dyDescent="0.25">
      <c r="A706" s="8"/>
      <c r="B706" s="8"/>
      <c r="C706" s="8"/>
      <c r="D706" s="8"/>
      <c r="E706" s="1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spans="1:25" ht="15.6" x14ac:dyDescent="0.25">
      <c r="A707" s="8"/>
      <c r="B707" s="8"/>
      <c r="C707" s="8"/>
      <c r="D707" s="8"/>
      <c r="E707" s="1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spans="1:25" ht="15.6" x14ac:dyDescent="0.25">
      <c r="A708" s="8"/>
      <c r="B708" s="8"/>
      <c r="C708" s="8"/>
      <c r="D708" s="8"/>
      <c r="E708" s="1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spans="1:25" ht="15.6" x14ac:dyDescent="0.25">
      <c r="A709" s="8"/>
      <c r="B709" s="8"/>
      <c r="C709" s="8"/>
      <c r="D709" s="8"/>
      <c r="E709" s="1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spans="1:25" ht="15.6" x14ac:dyDescent="0.25">
      <c r="A710" s="8"/>
      <c r="B710" s="8"/>
      <c r="C710" s="8"/>
      <c r="D710" s="8"/>
      <c r="E710" s="1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spans="1:25" ht="15.6" x14ac:dyDescent="0.25">
      <c r="A711" s="8"/>
      <c r="B711" s="8"/>
      <c r="C711" s="8"/>
      <c r="D711" s="8"/>
      <c r="E711" s="1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spans="1:25" ht="15.6" x14ac:dyDescent="0.25">
      <c r="A712" s="8"/>
      <c r="B712" s="8"/>
      <c r="C712" s="8"/>
      <c r="D712" s="8"/>
      <c r="E712" s="1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spans="1:25" ht="15.6" x14ac:dyDescent="0.25">
      <c r="A713" s="8"/>
      <c r="B713" s="8"/>
      <c r="C713" s="8"/>
      <c r="D713" s="8"/>
      <c r="E713" s="1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spans="1:25" ht="15.6" x14ac:dyDescent="0.25">
      <c r="A714" s="8"/>
      <c r="B714" s="8"/>
      <c r="C714" s="8"/>
      <c r="D714" s="8"/>
      <c r="E714" s="1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spans="1:25" ht="15.6" x14ac:dyDescent="0.25">
      <c r="A715" s="8"/>
      <c r="B715" s="8"/>
      <c r="C715" s="8"/>
      <c r="D715" s="8"/>
      <c r="E715" s="1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spans="1:25" ht="15.6" x14ac:dyDescent="0.25">
      <c r="A716" s="8"/>
      <c r="B716" s="8"/>
      <c r="C716" s="8"/>
      <c r="D716" s="8"/>
      <c r="E716" s="1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spans="1:25" ht="15.6" x14ac:dyDescent="0.25">
      <c r="A717" s="8"/>
      <c r="B717" s="8"/>
      <c r="C717" s="8"/>
      <c r="D717" s="8"/>
      <c r="E717" s="1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spans="1:25" ht="15.6" x14ac:dyDescent="0.25">
      <c r="A718" s="8"/>
      <c r="B718" s="8"/>
      <c r="C718" s="8"/>
      <c r="D718" s="8"/>
      <c r="E718" s="1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spans="1:25" ht="15.6" x14ac:dyDescent="0.25">
      <c r="A719" s="8"/>
      <c r="B719" s="8"/>
      <c r="C719" s="8"/>
      <c r="D719" s="8"/>
      <c r="E719" s="1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spans="1:25" ht="15.6" x14ac:dyDescent="0.25">
      <c r="A720" s="8"/>
      <c r="B720" s="8"/>
      <c r="C720" s="8"/>
      <c r="D720" s="8"/>
      <c r="E720" s="1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spans="1:25" ht="15.6" x14ac:dyDescent="0.25">
      <c r="A721" s="8"/>
      <c r="B721" s="8"/>
      <c r="C721" s="8"/>
      <c r="D721" s="8"/>
      <c r="E721" s="1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spans="1:25" ht="15.6" x14ac:dyDescent="0.25">
      <c r="A722" s="8"/>
      <c r="B722" s="8"/>
      <c r="C722" s="8"/>
      <c r="D722" s="8"/>
      <c r="E722" s="1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spans="1:25" ht="15.6" x14ac:dyDescent="0.25">
      <c r="A723" s="8"/>
      <c r="B723" s="8"/>
      <c r="C723" s="8"/>
      <c r="D723" s="8"/>
      <c r="E723" s="1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spans="1:25" ht="15.6" x14ac:dyDescent="0.25">
      <c r="A724" s="8"/>
      <c r="B724" s="8"/>
      <c r="C724" s="8"/>
      <c r="D724" s="8"/>
      <c r="E724" s="1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spans="1:25" ht="15.6" x14ac:dyDescent="0.25">
      <c r="A725" s="8"/>
      <c r="B725" s="8"/>
      <c r="C725" s="8"/>
      <c r="D725" s="8"/>
      <c r="E725" s="1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spans="1:25" ht="15.6" x14ac:dyDescent="0.25">
      <c r="A726" s="8"/>
      <c r="B726" s="8"/>
      <c r="C726" s="8"/>
      <c r="D726" s="8"/>
      <c r="E726" s="1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spans="1:25" ht="15.6" x14ac:dyDescent="0.25">
      <c r="A727" s="8"/>
      <c r="B727" s="8"/>
      <c r="C727" s="8"/>
      <c r="D727" s="8"/>
      <c r="E727" s="1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spans="1:25" ht="15.6" x14ac:dyDescent="0.25">
      <c r="A728" s="8"/>
      <c r="B728" s="8"/>
      <c r="C728" s="8"/>
      <c r="D728" s="8"/>
      <c r="E728" s="1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spans="1:25" ht="15.6" x14ac:dyDescent="0.25">
      <c r="A729" s="8"/>
      <c r="B729" s="8"/>
      <c r="C729" s="8"/>
      <c r="D729" s="8"/>
      <c r="E729" s="1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spans="1:25" ht="15.6" x14ac:dyDescent="0.25">
      <c r="A730" s="8"/>
      <c r="B730" s="8"/>
      <c r="C730" s="8"/>
      <c r="D730" s="8"/>
      <c r="E730" s="1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spans="1:25" ht="15.6" x14ac:dyDescent="0.25">
      <c r="A731" s="8"/>
      <c r="B731" s="8"/>
      <c r="C731" s="8"/>
      <c r="D731" s="8"/>
      <c r="E731" s="1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spans="1:25" ht="15.6" x14ac:dyDescent="0.25">
      <c r="A732" s="8"/>
      <c r="B732" s="8"/>
      <c r="C732" s="8"/>
      <c r="D732" s="8"/>
      <c r="E732" s="1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.6" x14ac:dyDescent="0.25">
      <c r="A733" s="8"/>
      <c r="B733" s="8"/>
      <c r="C733" s="8"/>
      <c r="D733" s="8"/>
      <c r="E733" s="1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spans="1:25" ht="15.6" x14ac:dyDescent="0.25">
      <c r="A734" s="8"/>
      <c r="B734" s="8"/>
      <c r="C734" s="8"/>
      <c r="D734" s="8"/>
      <c r="E734" s="1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spans="1:25" ht="15.6" x14ac:dyDescent="0.25">
      <c r="A735" s="8"/>
      <c r="B735" s="8"/>
      <c r="C735" s="8"/>
      <c r="D735" s="8"/>
      <c r="E735" s="1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spans="1:25" ht="15.6" x14ac:dyDescent="0.25">
      <c r="A736" s="8"/>
      <c r="B736" s="8"/>
      <c r="C736" s="8"/>
      <c r="D736" s="8"/>
      <c r="E736" s="1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spans="1:25" ht="15.6" x14ac:dyDescent="0.25">
      <c r="A737" s="8"/>
      <c r="B737" s="8"/>
      <c r="C737" s="8"/>
      <c r="D737" s="8"/>
      <c r="E737" s="1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spans="1:25" ht="15.6" x14ac:dyDescent="0.25">
      <c r="A738" s="8"/>
      <c r="B738" s="8"/>
      <c r="C738" s="8"/>
      <c r="D738" s="8"/>
      <c r="E738" s="1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spans="1:25" ht="15.6" x14ac:dyDescent="0.25">
      <c r="A739" s="8"/>
      <c r="B739" s="8"/>
      <c r="C739" s="8"/>
      <c r="D739" s="8"/>
      <c r="E739" s="1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spans="1:25" ht="15.6" x14ac:dyDescent="0.25">
      <c r="A740" s="8"/>
      <c r="B740" s="8"/>
      <c r="C740" s="8"/>
      <c r="D740" s="8"/>
      <c r="E740" s="1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spans="1:25" ht="15.6" x14ac:dyDescent="0.25">
      <c r="A741" s="8"/>
      <c r="B741" s="8"/>
      <c r="C741" s="8"/>
      <c r="D741" s="8"/>
      <c r="E741" s="1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spans="1:25" ht="15.6" x14ac:dyDescent="0.25">
      <c r="A742" s="8"/>
      <c r="B742" s="8"/>
      <c r="C742" s="8"/>
      <c r="D742" s="8"/>
      <c r="E742" s="1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spans="1:25" ht="15.6" x14ac:dyDescent="0.25">
      <c r="A743" s="8"/>
      <c r="B743" s="8"/>
      <c r="C743" s="8"/>
      <c r="D743" s="8"/>
      <c r="E743" s="1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spans="1:25" ht="15.6" x14ac:dyDescent="0.25">
      <c r="A744" s="8"/>
      <c r="B744" s="8"/>
      <c r="C744" s="8"/>
      <c r="D744" s="8"/>
      <c r="E744" s="1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spans="1:25" ht="15.6" x14ac:dyDescent="0.25">
      <c r="A745" s="8"/>
      <c r="B745" s="8"/>
      <c r="C745" s="8"/>
      <c r="D745" s="8"/>
      <c r="E745" s="1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spans="1:25" ht="15.6" x14ac:dyDescent="0.25">
      <c r="A746" s="8"/>
      <c r="B746" s="8"/>
      <c r="C746" s="8"/>
      <c r="D746" s="8"/>
      <c r="E746" s="1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spans="1:25" ht="15.6" x14ac:dyDescent="0.25">
      <c r="A747" s="8"/>
      <c r="B747" s="8"/>
      <c r="C747" s="8"/>
      <c r="D747" s="8"/>
      <c r="E747" s="1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spans="1:25" ht="15.6" x14ac:dyDescent="0.25">
      <c r="A748" s="8"/>
      <c r="B748" s="8"/>
      <c r="C748" s="8"/>
      <c r="D748" s="8"/>
      <c r="E748" s="1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spans="1:25" ht="15.6" x14ac:dyDescent="0.25">
      <c r="A749" s="8"/>
      <c r="B749" s="8"/>
      <c r="C749" s="8"/>
      <c r="D749" s="8"/>
      <c r="E749" s="1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spans="1:25" ht="15.6" x14ac:dyDescent="0.25">
      <c r="A750" s="8"/>
      <c r="B750" s="8"/>
      <c r="C750" s="8"/>
      <c r="D750" s="8"/>
      <c r="E750" s="1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.6" x14ac:dyDescent="0.25">
      <c r="A751" s="8"/>
      <c r="B751" s="8"/>
      <c r="C751" s="8"/>
      <c r="D751" s="8"/>
      <c r="E751" s="1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spans="1:25" ht="15.6" x14ac:dyDescent="0.25">
      <c r="A752" s="8"/>
      <c r="B752" s="8"/>
      <c r="C752" s="8"/>
      <c r="D752" s="8"/>
      <c r="E752" s="1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spans="1:25" ht="15.6" x14ac:dyDescent="0.25">
      <c r="A753" s="8"/>
      <c r="B753" s="8"/>
      <c r="C753" s="8"/>
      <c r="D753" s="8"/>
      <c r="E753" s="1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spans="1:25" ht="15.6" x14ac:dyDescent="0.25">
      <c r="A754" s="8"/>
      <c r="B754" s="8"/>
      <c r="C754" s="8"/>
      <c r="D754" s="8"/>
      <c r="E754" s="1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spans="1:25" ht="15.6" x14ac:dyDescent="0.25">
      <c r="A755" s="8"/>
      <c r="B755" s="8"/>
      <c r="C755" s="8"/>
      <c r="D755" s="8"/>
      <c r="E755" s="1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spans="1:25" ht="15.6" x14ac:dyDescent="0.25">
      <c r="A756" s="8"/>
      <c r="B756" s="8"/>
      <c r="C756" s="8"/>
      <c r="D756" s="8"/>
      <c r="E756" s="1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spans="1:25" ht="15.6" x14ac:dyDescent="0.25">
      <c r="A757" s="8"/>
      <c r="B757" s="8"/>
      <c r="C757" s="8"/>
      <c r="D757" s="8"/>
      <c r="E757" s="1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spans="1:25" ht="15.6" x14ac:dyDescent="0.25">
      <c r="A758" s="8"/>
      <c r="B758" s="8"/>
      <c r="C758" s="8"/>
      <c r="D758" s="8"/>
      <c r="E758" s="1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spans="1:25" ht="15.6" x14ac:dyDescent="0.25">
      <c r="A759" s="8"/>
      <c r="B759" s="8"/>
      <c r="C759" s="8"/>
      <c r="D759" s="8"/>
      <c r="E759" s="1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spans="1:25" ht="15.6" x14ac:dyDescent="0.25">
      <c r="A760" s="8"/>
      <c r="B760" s="8"/>
      <c r="C760" s="8"/>
      <c r="D760" s="8"/>
      <c r="E760" s="1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spans="1:25" ht="15.6" x14ac:dyDescent="0.25">
      <c r="A761" s="8"/>
      <c r="B761" s="8"/>
      <c r="C761" s="8"/>
      <c r="D761" s="8"/>
      <c r="E761" s="1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spans="1:25" ht="15.6" x14ac:dyDescent="0.25">
      <c r="A762" s="8"/>
      <c r="B762" s="8"/>
      <c r="C762" s="8"/>
      <c r="D762" s="8"/>
      <c r="E762" s="1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spans="1:25" ht="15.6" x14ac:dyDescent="0.25">
      <c r="A763" s="8"/>
      <c r="B763" s="8"/>
      <c r="C763" s="8"/>
      <c r="D763" s="8"/>
      <c r="E763" s="1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spans="1:25" ht="15.6" x14ac:dyDescent="0.25">
      <c r="A764" s="8"/>
      <c r="B764" s="8"/>
      <c r="C764" s="8"/>
      <c r="D764" s="8"/>
      <c r="E764" s="1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spans="1:25" ht="15.6" x14ac:dyDescent="0.25">
      <c r="A765" s="8"/>
      <c r="B765" s="8"/>
      <c r="C765" s="8"/>
      <c r="D765" s="8"/>
      <c r="E765" s="1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spans="1:25" ht="15.6" x14ac:dyDescent="0.25">
      <c r="A766" s="8"/>
      <c r="B766" s="8"/>
      <c r="C766" s="8"/>
      <c r="D766" s="8"/>
      <c r="E766" s="1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spans="1:25" ht="15.6" x14ac:dyDescent="0.25">
      <c r="A767" s="8"/>
      <c r="B767" s="8"/>
      <c r="C767" s="8"/>
      <c r="D767" s="8"/>
      <c r="E767" s="1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spans="1:25" ht="15.6" x14ac:dyDescent="0.25">
      <c r="A768" s="8"/>
      <c r="B768" s="8"/>
      <c r="C768" s="8"/>
      <c r="D768" s="8"/>
      <c r="E768" s="1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spans="1:25" ht="15.6" x14ac:dyDescent="0.25">
      <c r="A769" s="8"/>
      <c r="B769" s="8"/>
      <c r="C769" s="8"/>
      <c r="D769" s="8"/>
      <c r="E769" s="1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spans="1:25" ht="15.6" x14ac:dyDescent="0.25">
      <c r="A770" s="8"/>
      <c r="B770" s="8"/>
      <c r="C770" s="8"/>
      <c r="D770" s="8"/>
      <c r="E770" s="1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spans="1:25" ht="15.6" x14ac:dyDescent="0.25">
      <c r="A771" s="8"/>
      <c r="B771" s="8"/>
      <c r="C771" s="8"/>
      <c r="D771" s="8"/>
      <c r="E771" s="1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spans="1:25" ht="15.6" x14ac:dyDescent="0.25">
      <c r="A772" s="8"/>
      <c r="B772" s="8"/>
      <c r="C772" s="8"/>
      <c r="D772" s="8"/>
      <c r="E772" s="1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spans="1:25" ht="15.6" x14ac:dyDescent="0.25">
      <c r="A773" s="8"/>
      <c r="B773" s="8"/>
      <c r="C773" s="8"/>
      <c r="D773" s="8"/>
      <c r="E773" s="1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spans="1:25" ht="15.6" x14ac:dyDescent="0.25">
      <c r="A774" s="8"/>
      <c r="B774" s="8"/>
      <c r="C774" s="8"/>
      <c r="D774" s="8"/>
      <c r="E774" s="1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spans="1:25" ht="15.6" x14ac:dyDescent="0.25">
      <c r="A775" s="8"/>
      <c r="B775" s="8"/>
      <c r="C775" s="8"/>
      <c r="D775" s="8"/>
      <c r="E775" s="1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spans="1:25" ht="15.6" x14ac:dyDescent="0.25">
      <c r="A776" s="8"/>
      <c r="B776" s="8"/>
      <c r="C776" s="8"/>
      <c r="D776" s="8"/>
      <c r="E776" s="1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spans="1:25" ht="15.6" x14ac:dyDescent="0.25">
      <c r="A777" s="8"/>
      <c r="B777" s="8"/>
      <c r="C777" s="8"/>
      <c r="D777" s="8"/>
      <c r="E777" s="1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spans="1:25" ht="15.6" x14ac:dyDescent="0.25">
      <c r="A778" s="8"/>
      <c r="B778" s="8"/>
      <c r="C778" s="8"/>
      <c r="D778" s="8"/>
      <c r="E778" s="1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spans="1:25" ht="15.6" x14ac:dyDescent="0.25">
      <c r="A779" s="8"/>
      <c r="B779" s="8"/>
      <c r="C779" s="8"/>
      <c r="D779" s="8"/>
      <c r="E779" s="1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spans="1:25" ht="15.6" x14ac:dyDescent="0.25">
      <c r="A780" s="8"/>
      <c r="B780" s="8"/>
      <c r="C780" s="8"/>
      <c r="D780" s="8"/>
      <c r="E780" s="1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spans="1:25" ht="15.6" x14ac:dyDescent="0.25">
      <c r="A781" s="8"/>
      <c r="B781" s="8"/>
      <c r="C781" s="8"/>
      <c r="D781" s="8"/>
      <c r="E781" s="1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spans="1:25" ht="15.6" x14ac:dyDescent="0.25">
      <c r="A782" s="8"/>
      <c r="B782" s="8"/>
      <c r="C782" s="8"/>
      <c r="D782" s="8"/>
      <c r="E782" s="1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spans="1:25" ht="15.6" x14ac:dyDescent="0.25">
      <c r="A783" s="8"/>
      <c r="B783" s="8"/>
      <c r="C783" s="8"/>
      <c r="D783" s="8"/>
      <c r="E783" s="1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spans="1:25" ht="15.6" x14ac:dyDescent="0.25">
      <c r="A784" s="8"/>
      <c r="B784" s="8"/>
      <c r="C784" s="8"/>
      <c r="D784" s="8"/>
      <c r="E784" s="1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spans="1:25" ht="15.6" x14ac:dyDescent="0.25">
      <c r="A785" s="8"/>
      <c r="B785" s="8"/>
      <c r="C785" s="8"/>
      <c r="D785" s="8"/>
      <c r="E785" s="1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spans="1:25" ht="15.6" x14ac:dyDescent="0.25">
      <c r="A786" s="8"/>
      <c r="B786" s="8"/>
      <c r="C786" s="8"/>
      <c r="D786" s="8"/>
      <c r="E786" s="1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spans="1:25" ht="15.6" x14ac:dyDescent="0.25">
      <c r="A787" s="8"/>
      <c r="B787" s="8"/>
      <c r="C787" s="8"/>
      <c r="D787" s="8"/>
      <c r="E787" s="1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spans="1:25" ht="15.6" x14ac:dyDescent="0.25">
      <c r="A788" s="8"/>
      <c r="B788" s="8"/>
      <c r="C788" s="8"/>
      <c r="D788" s="8"/>
      <c r="E788" s="1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spans="1:25" ht="15.6" x14ac:dyDescent="0.25">
      <c r="A789" s="8"/>
      <c r="B789" s="8"/>
      <c r="C789" s="8"/>
      <c r="D789" s="8"/>
      <c r="E789" s="1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spans="1:25" ht="15.6" x14ac:dyDescent="0.25">
      <c r="A790" s="8"/>
      <c r="B790" s="8"/>
      <c r="C790" s="8"/>
      <c r="D790" s="8"/>
      <c r="E790" s="1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spans="1:25" ht="15.6" x14ac:dyDescent="0.25">
      <c r="A791" s="8"/>
      <c r="B791" s="8"/>
      <c r="C791" s="8"/>
      <c r="D791" s="8"/>
      <c r="E791" s="1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spans="1:25" ht="15.6" x14ac:dyDescent="0.25">
      <c r="A792" s="8"/>
      <c r="B792" s="8"/>
      <c r="C792" s="8"/>
      <c r="D792" s="8"/>
      <c r="E792" s="1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spans="1:25" ht="15.6" x14ac:dyDescent="0.25">
      <c r="A793" s="8"/>
      <c r="B793" s="8"/>
      <c r="C793" s="8"/>
      <c r="D793" s="8"/>
      <c r="E793" s="1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spans="1:25" ht="15.6" x14ac:dyDescent="0.25">
      <c r="A794" s="8"/>
      <c r="B794" s="8"/>
      <c r="C794" s="8"/>
      <c r="D794" s="8"/>
      <c r="E794" s="1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spans="1:25" ht="15.6" x14ac:dyDescent="0.25">
      <c r="A795" s="8"/>
      <c r="B795" s="8"/>
      <c r="C795" s="8"/>
      <c r="D795" s="8"/>
      <c r="E795" s="1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spans="1:25" ht="15.6" x14ac:dyDescent="0.25">
      <c r="A796" s="8"/>
      <c r="B796" s="8"/>
      <c r="C796" s="8"/>
      <c r="D796" s="8"/>
      <c r="E796" s="1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spans="1:25" ht="15.6" x14ac:dyDescent="0.25">
      <c r="A797" s="8"/>
      <c r="B797" s="8"/>
      <c r="C797" s="8"/>
      <c r="D797" s="8"/>
      <c r="E797" s="1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spans="1:25" ht="15.6" x14ac:dyDescent="0.25">
      <c r="A798" s="8"/>
      <c r="B798" s="8"/>
      <c r="C798" s="8"/>
      <c r="D798" s="8"/>
      <c r="E798" s="1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spans="1:25" ht="15.6" x14ac:dyDescent="0.25">
      <c r="A799" s="8"/>
      <c r="B799" s="8"/>
      <c r="C799" s="8"/>
      <c r="D799" s="8"/>
      <c r="E799" s="1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spans="1:25" ht="15.6" x14ac:dyDescent="0.25">
      <c r="A800" s="8"/>
      <c r="B800" s="8"/>
      <c r="C800" s="8"/>
      <c r="D800" s="8"/>
      <c r="E800" s="1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spans="1:25" ht="15.6" x14ac:dyDescent="0.25">
      <c r="A801" s="8"/>
      <c r="B801" s="8"/>
      <c r="C801" s="8"/>
      <c r="D801" s="8"/>
      <c r="E801" s="1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spans="1:25" ht="15.6" x14ac:dyDescent="0.25">
      <c r="A802" s="8"/>
      <c r="B802" s="8"/>
      <c r="C802" s="8"/>
      <c r="D802" s="8"/>
      <c r="E802" s="1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spans="1:25" ht="15.6" x14ac:dyDescent="0.25">
      <c r="A803" s="8"/>
      <c r="B803" s="8"/>
      <c r="C803" s="8"/>
      <c r="D803" s="8"/>
      <c r="E803" s="1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spans="1:25" ht="15.6" x14ac:dyDescent="0.25">
      <c r="A804" s="8"/>
      <c r="B804" s="8"/>
      <c r="C804" s="8"/>
      <c r="D804" s="8"/>
      <c r="E804" s="1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spans="1:25" ht="15.6" x14ac:dyDescent="0.25">
      <c r="A805" s="8"/>
      <c r="B805" s="8"/>
      <c r="C805" s="8"/>
      <c r="D805" s="8"/>
      <c r="E805" s="1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spans="1:25" ht="15.6" x14ac:dyDescent="0.25">
      <c r="A806" s="8"/>
      <c r="B806" s="8"/>
      <c r="C806" s="8"/>
      <c r="D806" s="8"/>
      <c r="E806" s="1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spans="1:25" ht="15.6" x14ac:dyDescent="0.25">
      <c r="A807" s="8"/>
      <c r="B807" s="8"/>
      <c r="C807" s="8"/>
      <c r="D807" s="8"/>
      <c r="E807" s="1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spans="1:25" ht="15.6" x14ac:dyDescent="0.25">
      <c r="A808" s="8"/>
      <c r="B808" s="8"/>
      <c r="C808" s="8"/>
      <c r="D808" s="8"/>
      <c r="E808" s="1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spans="1:25" ht="15.6" x14ac:dyDescent="0.25">
      <c r="A809" s="8"/>
      <c r="B809" s="8"/>
      <c r="C809" s="8"/>
      <c r="D809" s="8"/>
      <c r="E809" s="1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spans="1:25" ht="15.6" x14ac:dyDescent="0.25">
      <c r="A810" s="8"/>
      <c r="B810" s="8"/>
      <c r="C810" s="8"/>
      <c r="D810" s="8"/>
      <c r="E810" s="1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spans="1:25" ht="15.6" x14ac:dyDescent="0.25">
      <c r="A811" s="8"/>
      <c r="B811" s="8"/>
      <c r="C811" s="8"/>
      <c r="D811" s="8"/>
      <c r="E811" s="1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spans="1:25" ht="15.6" x14ac:dyDescent="0.25">
      <c r="A812" s="8"/>
      <c r="B812" s="8"/>
      <c r="C812" s="8"/>
      <c r="D812" s="8"/>
      <c r="E812" s="1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spans="1:25" ht="15.6" x14ac:dyDescent="0.25">
      <c r="A813" s="8"/>
      <c r="B813" s="8"/>
      <c r="C813" s="8"/>
      <c r="D813" s="8"/>
      <c r="E813" s="1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spans="1:25" ht="15.6" x14ac:dyDescent="0.25">
      <c r="A814" s="8"/>
      <c r="B814" s="8"/>
      <c r="C814" s="8"/>
      <c r="D814" s="8"/>
      <c r="E814" s="1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spans="1:25" ht="15.6" x14ac:dyDescent="0.25">
      <c r="A815" s="8"/>
      <c r="B815" s="8"/>
      <c r="C815" s="8"/>
      <c r="D815" s="8"/>
      <c r="E815" s="1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spans="1:25" ht="15.6" x14ac:dyDescent="0.25">
      <c r="A816" s="8"/>
      <c r="B816" s="8"/>
      <c r="C816" s="8"/>
      <c r="D816" s="8"/>
      <c r="E816" s="1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spans="1:25" ht="15.6" x14ac:dyDescent="0.25">
      <c r="A817" s="8"/>
      <c r="B817" s="8"/>
      <c r="C817" s="8"/>
      <c r="D817" s="8"/>
      <c r="E817" s="1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spans="1:25" ht="15.6" x14ac:dyDescent="0.25">
      <c r="A818" s="8"/>
      <c r="B818" s="8"/>
      <c r="C818" s="8"/>
      <c r="D818" s="8"/>
      <c r="E818" s="1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spans="1:25" ht="15.6" x14ac:dyDescent="0.25">
      <c r="A819" s="8"/>
      <c r="B819" s="8"/>
      <c r="C819" s="8"/>
      <c r="D819" s="8"/>
      <c r="E819" s="1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spans="1:25" ht="15.6" x14ac:dyDescent="0.25">
      <c r="A820" s="8"/>
      <c r="B820" s="8"/>
      <c r="C820" s="8"/>
      <c r="D820" s="8"/>
      <c r="E820" s="1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spans="1:25" ht="15.6" x14ac:dyDescent="0.25">
      <c r="A821" s="8"/>
      <c r="B821" s="8"/>
      <c r="C821" s="8"/>
      <c r="D821" s="8"/>
      <c r="E821" s="1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spans="1:25" ht="15.6" x14ac:dyDescent="0.25">
      <c r="A822" s="8"/>
      <c r="B822" s="8"/>
      <c r="C822" s="8"/>
      <c r="D822" s="8"/>
      <c r="E822" s="1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spans="1:25" ht="15.6" x14ac:dyDescent="0.25">
      <c r="A823" s="8"/>
      <c r="B823" s="8"/>
      <c r="C823" s="8"/>
      <c r="D823" s="8"/>
      <c r="E823" s="1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spans="1:25" ht="15.6" x14ac:dyDescent="0.25">
      <c r="A824" s="8"/>
      <c r="B824" s="8"/>
      <c r="C824" s="8"/>
      <c r="D824" s="8"/>
      <c r="E824" s="1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spans="1:25" ht="15.6" x14ac:dyDescent="0.25">
      <c r="A825" s="8"/>
      <c r="B825" s="8"/>
      <c r="C825" s="8"/>
      <c r="D825" s="8"/>
      <c r="E825" s="1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spans="1:25" ht="15.6" x14ac:dyDescent="0.25">
      <c r="A826" s="8"/>
      <c r="B826" s="8"/>
      <c r="C826" s="8"/>
      <c r="D826" s="8"/>
      <c r="E826" s="1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spans="1:25" ht="15.6" x14ac:dyDescent="0.25">
      <c r="A827" s="8"/>
      <c r="B827" s="8"/>
      <c r="C827" s="8"/>
      <c r="D827" s="8"/>
      <c r="E827" s="1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spans="1:25" ht="15.6" x14ac:dyDescent="0.25">
      <c r="A828" s="8"/>
      <c r="B828" s="8"/>
      <c r="C828" s="8"/>
      <c r="D828" s="8"/>
      <c r="E828" s="1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spans="1:25" ht="15.6" x14ac:dyDescent="0.25">
      <c r="A829" s="8"/>
      <c r="B829" s="8"/>
      <c r="C829" s="8"/>
      <c r="D829" s="8"/>
      <c r="E829" s="1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spans="1:25" ht="15.6" x14ac:dyDescent="0.25">
      <c r="A830" s="8"/>
      <c r="B830" s="8"/>
      <c r="C830" s="8"/>
      <c r="D830" s="8"/>
      <c r="E830" s="1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spans="1:25" ht="15.6" x14ac:dyDescent="0.25">
      <c r="A831" s="8"/>
      <c r="B831" s="8"/>
      <c r="C831" s="8"/>
      <c r="D831" s="8"/>
      <c r="E831" s="1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spans="1:25" ht="15.6" x14ac:dyDescent="0.25">
      <c r="A832" s="8"/>
      <c r="B832" s="8"/>
      <c r="C832" s="8"/>
      <c r="D832" s="8"/>
      <c r="E832" s="1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spans="1:25" ht="15.6" x14ac:dyDescent="0.25">
      <c r="A833" s="8"/>
      <c r="B833" s="8"/>
      <c r="C833" s="8"/>
      <c r="D833" s="8"/>
      <c r="E833" s="1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spans="1:25" ht="15.6" x14ac:dyDescent="0.25">
      <c r="A834" s="8"/>
      <c r="B834" s="8"/>
      <c r="C834" s="8"/>
      <c r="D834" s="8"/>
      <c r="E834" s="1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spans="1:25" ht="15.6" x14ac:dyDescent="0.25">
      <c r="A835" s="8"/>
      <c r="B835" s="8"/>
      <c r="C835" s="8"/>
      <c r="D835" s="8"/>
      <c r="E835" s="1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spans="1:25" ht="15.6" x14ac:dyDescent="0.25">
      <c r="A836" s="8"/>
      <c r="B836" s="8"/>
      <c r="C836" s="8"/>
      <c r="D836" s="8"/>
      <c r="E836" s="1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spans="1:25" ht="15.6" x14ac:dyDescent="0.25">
      <c r="A837" s="8"/>
      <c r="B837" s="8"/>
      <c r="C837" s="8"/>
      <c r="D837" s="8"/>
      <c r="E837" s="1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spans="1:25" ht="15.6" x14ac:dyDescent="0.25">
      <c r="A838" s="8"/>
      <c r="B838" s="8"/>
      <c r="C838" s="8"/>
      <c r="D838" s="8"/>
      <c r="E838" s="1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spans="1:25" ht="15.6" x14ac:dyDescent="0.25">
      <c r="A839" s="8"/>
      <c r="B839" s="8"/>
      <c r="C839" s="8"/>
      <c r="D839" s="8"/>
      <c r="E839" s="1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spans="1:25" ht="15.6" x14ac:dyDescent="0.25">
      <c r="A840" s="8"/>
      <c r="B840" s="8"/>
      <c r="C840" s="8"/>
      <c r="D840" s="8"/>
      <c r="E840" s="1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spans="1:25" ht="15.6" x14ac:dyDescent="0.25">
      <c r="A841" s="8"/>
      <c r="B841" s="8"/>
      <c r="C841" s="8"/>
      <c r="D841" s="8"/>
      <c r="E841" s="1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spans="1:25" ht="15.6" x14ac:dyDescent="0.25">
      <c r="A842" s="8"/>
      <c r="B842" s="8"/>
      <c r="C842" s="8"/>
      <c r="D842" s="8"/>
      <c r="E842" s="1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spans="1:25" ht="15.6" x14ac:dyDescent="0.25">
      <c r="A843" s="8"/>
      <c r="B843" s="8"/>
      <c r="C843" s="8"/>
      <c r="D843" s="8"/>
      <c r="E843" s="1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spans="1:25" ht="15.6" x14ac:dyDescent="0.25">
      <c r="A844" s="8"/>
      <c r="B844" s="8"/>
      <c r="C844" s="8"/>
      <c r="D844" s="8"/>
      <c r="E844" s="1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spans="1:25" ht="15.6" x14ac:dyDescent="0.25">
      <c r="A845" s="8"/>
      <c r="B845" s="8"/>
      <c r="C845" s="8"/>
      <c r="D845" s="8"/>
      <c r="E845" s="1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spans="1:25" ht="15.6" x14ac:dyDescent="0.25">
      <c r="A846" s="8"/>
      <c r="B846" s="8"/>
      <c r="C846" s="8"/>
      <c r="D846" s="8"/>
      <c r="E846" s="1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spans="1:25" ht="15.6" x14ac:dyDescent="0.25">
      <c r="A847" s="8"/>
      <c r="B847" s="8"/>
      <c r="C847" s="8"/>
      <c r="D847" s="8"/>
      <c r="E847" s="1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spans="1:25" ht="15.6" x14ac:dyDescent="0.25">
      <c r="A848" s="8"/>
      <c r="B848" s="8"/>
      <c r="C848" s="8"/>
      <c r="D848" s="8"/>
      <c r="E848" s="1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spans="1:25" ht="15.6" x14ac:dyDescent="0.25">
      <c r="A849" s="8"/>
      <c r="B849" s="8"/>
      <c r="C849" s="8"/>
      <c r="D849" s="8"/>
      <c r="E849" s="1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spans="1:25" ht="15.6" x14ac:dyDescent="0.25">
      <c r="A850" s="8"/>
      <c r="B850" s="8"/>
      <c r="C850" s="8"/>
      <c r="D850" s="8"/>
      <c r="E850" s="1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 spans="1:25" ht="15.6" x14ac:dyDescent="0.25">
      <c r="A851" s="8"/>
      <c r="B851" s="8"/>
      <c r="C851" s="8"/>
      <c r="D851" s="8"/>
      <c r="E851" s="1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spans="1:25" ht="15.6" x14ac:dyDescent="0.25">
      <c r="A852" s="8"/>
      <c r="B852" s="8"/>
      <c r="C852" s="8"/>
      <c r="D852" s="8"/>
      <c r="E852" s="1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 spans="1:25" ht="15.6" x14ac:dyDescent="0.25">
      <c r="A853" s="8"/>
      <c r="B853" s="8"/>
      <c r="C853" s="8"/>
      <c r="D853" s="8"/>
      <c r="E853" s="1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 spans="1:25" ht="15.6" x14ac:dyDescent="0.25">
      <c r="A854" s="8"/>
      <c r="B854" s="8"/>
      <c r="C854" s="8"/>
      <c r="D854" s="8"/>
      <c r="E854" s="1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 spans="1:25" ht="15.6" x14ac:dyDescent="0.25">
      <c r="A855" s="8"/>
      <c r="B855" s="8"/>
      <c r="C855" s="8"/>
      <c r="D855" s="8"/>
      <c r="E855" s="1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 spans="1:25" ht="15.6" x14ac:dyDescent="0.25">
      <c r="A856" s="8"/>
      <c r="B856" s="8"/>
      <c r="C856" s="8"/>
      <c r="D856" s="8"/>
      <c r="E856" s="1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 spans="1:25" ht="15.6" x14ac:dyDescent="0.25">
      <c r="A857" s="8"/>
      <c r="B857" s="8"/>
      <c r="C857" s="8"/>
      <c r="D857" s="8"/>
      <c r="E857" s="1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 spans="1:25" ht="15.6" x14ac:dyDescent="0.25">
      <c r="A858" s="8"/>
      <c r="B858" s="8"/>
      <c r="C858" s="8"/>
      <c r="D858" s="8"/>
      <c r="E858" s="1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 spans="1:25" ht="15.6" x14ac:dyDescent="0.25">
      <c r="A859" s="8"/>
      <c r="B859" s="8"/>
      <c r="C859" s="8"/>
      <c r="D859" s="8"/>
      <c r="E859" s="1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 spans="1:25" ht="15.6" x14ac:dyDescent="0.25">
      <c r="A860" s="8"/>
      <c r="B860" s="8"/>
      <c r="C860" s="8"/>
      <c r="D860" s="8"/>
      <c r="E860" s="1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 spans="1:25" ht="15.6" x14ac:dyDescent="0.25">
      <c r="A861" s="8"/>
      <c r="B861" s="8"/>
      <c r="C861" s="8"/>
      <c r="D861" s="8"/>
      <c r="E861" s="1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 spans="1:25" ht="15.6" x14ac:dyDescent="0.25">
      <c r="A862" s="8"/>
      <c r="B862" s="8"/>
      <c r="C862" s="8"/>
      <c r="D862" s="8"/>
      <c r="E862" s="1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 spans="1:25" ht="15.6" x14ac:dyDescent="0.25">
      <c r="A863" s="8"/>
      <c r="B863" s="8"/>
      <c r="C863" s="8"/>
      <c r="D863" s="8"/>
      <c r="E863" s="1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 spans="1:25" ht="15.6" x14ac:dyDescent="0.25">
      <c r="A864" s="8"/>
      <c r="B864" s="8"/>
      <c r="C864" s="8"/>
      <c r="D864" s="8"/>
      <c r="E864" s="1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 spans="1:25" ht="15.6" x14ac:dyDescent="0.25">
      <c r="A865" s="8"/>
      <c r="B865" s="8"/>
      <c r="C865" s="8"/>
      <c r="D865" s="8"/>
      <c r="E865" s="1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 spans="1:25" ht="15.6" x14ac:dyDescent="0.25">
      <c r="A866" s="8"/>
      <c r="B866" s="8"/>
      <c r="C866" s="8"/>
      <c r="D866" s="8"/>
      <c r="E866" s="1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 spans="1:25" ht="15.6" x14ac:dyDescent="0.25">
      <c r="A867" s="8"/>
      <c r="B867" s="8"/>
      <c r="C867" s="8"/>
      <c r="D867" s="8"/>
      <c r="E867" s="1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 spans="1:25" ht="15.6" x14ac:dyDescent="0.25">
      <c r="A868" s="8"/>
      <c r="B868" s="8"/>
      <c r="C868" s="8"/>
      <c r="D868" s="8"/>
      <c r="E868" s="1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 spans="1:25" ht="15.6" x14ac:dyDescent="0.25">
      <c r="A869" s="8"/>
      <c r="B869" s="8"/>
      <c r="C869" s="8"/>
      <c r="D869" s="8"/>
      <c r="E869" s="1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 spans="1:25" ht="15.6" x14ac:dyDescent="0.25">
      <c r="A870" s="8"/>
      <c r="B870" s="8"/>
      <c r="C870" s="8"/>
      <c r="D870" s="8"/>
      <c r="E870" s="1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 spans="1:25" ht="15.6" x14ac:dyDescent="0.25">
      <c r="A871" s="8"/>
      <c r="B871" s="8"/>
      <c r="C871" s="8"/>
      <c r="D871" s="8"/>
      <c r="E871" s="1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 spans="1:25" ht="15.6" x14ac:dyDescent="0.25">
      <c r="A872" s="8"/>
      <c r="B872" s="8"/>
      <c r="C872" s="8"/>
      <c r="D872" s="8"/>
      <c r="E872" s="1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 spans="1:25" ht="15.6" x14ac:dyDescent="0.25">
      <c r="A873" s="8"/>
      <c r="B873" s="8"/>
      <c r="C873" s="8"/>
      <c r="D873" s="8"/>
      <c r="E873" s="1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spans="1:25" ht="15.6" x14ac:dyDescent="0.25">
      <c r="A874" s="8"/>
      <c r="B874" s="8"/>
      <c r="C874" s="8"/>
      <c r="D874" s="8"/>
      <c r="E874" s="1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 spans="1:25" ht="15.6" x14ac:dyDescent="0.25">
      <c r="A875" s="8"/>
      <c r="B875" s="8"/>
      <c r="C875" s="8"/>
      <c r="D875" s="8"/>
      <c r="E875" s="1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spans="1:25" ht="15.6" x14ac:dyDescent="0.25">
      <c r="A876" s="8"/>
      <c r="B876" s="8"/>
      <c r="C876" s="8"/>
      <c r="D876" s="8"/>
      <c r="E876" s="1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 spans="1:25" ht="15.6" x14ac:dyDescent="0.25">
      <c r="A877" s="8"/>
      <c r="B877" s="8"/>
      <c r="C877" s="8"/>
      <c r="D877" s="8"/>
      <c r="E877" s="1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 spans="1:25" ht="15.6" x14ac:dyDescent="0.25">
      <c r="A878" s="8"/>
      <c r="B878" s="8"/>
      <c r="C878" s="8"/>
      <c r="D878" s="8"/>
      <c r="E878" s="1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 spans="1:25" ht="15.6" x14ac:dyDescent="0.25">
      <c r="A879" s="8"/>
      <c r="B879" s="8"/>
      <c r="C879" s="8"/>
      <c r="D879" s="8"/>
      <c r="E879" s="1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 spans="1:25" ht="15.6" x14ac:dyDescent="0.25">
      <c r="A880" s="8"/>
      <c r="B880" s="8"/>
      <c r="C880" s="8"/>
      <c r="D880" s="8"/>
      <c r="E880" s="1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spans="1:25" ht="15.6" x14ac:dyDescent="0.25">
      <c r="A881" s="8"/>
      <c r="B881" s="8"/>
      <c r="C881" s="8"/>
      <c r="D881" s="8"/>
      <c r="E881" s="1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 spans="1:25" ht="15.6" x14ac:dyDescent="0.25">
      <c r="A882" s="8"/>
      <c r="B882" s="8"/>
      <c r="C882" s="8"/>
      <c r="D882" s="8"/>
      <c r="E882" s="1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 spans="1:25" ht="15.6" x14ac:dyDescent="0.25">
      <c r="A883" s="8"/>
      <c r="B883" s="8"/>
      <c r="C883" s="8"/>
      <c r="D883" s="8"/>
      <c r="E883" s="1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 spans="1:25" ht="15.6" x14ac:dyDescent="0.25">
      <c r="A884" s="8"/>
      <c r="B884" s="8"/>
      <c r="C884" s="8"/>
      <c r="D884" s="8"/>
      <c r="E884" s="1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 spans="1:25" ht="15.6" x14ac:dyDescent="0.25">
      <c r="A885" s="8"/>
      <c r="B885" s="8"/>
      <c r="C885" s="8"/>
      <c r="D885" s="8"/>
      <c r="E885" s="1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 spans="1:25" ht="15.6" x14ac:dyDescent="0.25">
      <c r="A886" s="8"/>
      <c r="B886" s="8"/>
      <c r="C886" s="8"/>
      <c r="D886" s="8"/>
      <c r="E886" s="1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 spans="1:25" ht="15.6" x14ac:dyDescent="0.25">
      <c r="A887" s="8"/>
      <c r="B887" s="8"/>
      <c r="C887" s="8"/>
      <c r="D887" s="8"/>
      <c r="E887" s="1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 spans="1:25" ht="15.6" x14ac:dyDescent="0.25">
      <c r="A888" s="8"/>
      <c r="B888" s="8"/>
      <c r="C888" s="8"/>
      <c r="D888" s="8"/>
      <c r="E888" s="1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 spans="1:25" ht="15.6" x14ac:dyDescent="0.25">
      <c r="A889" s="8"/>
      <c r="B889" s="8"/>
      <c r="C889" s="8"/>
      <c r="D889" s="8"/>
      <c r="E889" s="1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 spans="1:25" ht="15.6" x14ac:dyDescent="0.25">
      <c r="A890" s="8"/>
      <c r="B890" s="8"/>
      <c r="C890" s="8"/>
      <c r="D890" s="8"/>
      <c r="E890" s="1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 spans="1:25" ht="15.6" x14ac:dyDescent="0.25">
      <c r="A891" s="8"/>
      <c r="B891" s="8"/>
      <c r="C891" s="8"/>
      <c r="D891" s="8"/>
      <c r="E891" s="1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 spans="1:25" ht="15.6" x14ac:dyDescent="0.25">
      <c r="A892" s="8"/>
      <c r="B892" s="8"/>
      <c r="C892" s="8"/>
      <c r="D892" s="8"/>
      <c r="E892" s="1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 spans="1:25" ht="15.6" x14ac:dyDescent="0.25">
      <c r="A893" s="8"/>
      <c r="B893" s="8"/>
      <c r="C893" s="8"/>
      <c r="D893" s="8"/>
      <c r="E893" s="1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 spans="1:25" ht="15.6" x14ac:dyDescent="0.25">
      <c r="A894" s="8"/>
      <c r="B894" s="8"/>
      <c r="C894" s="8"/>
      <c r="D894" s="8"/>
      <c r="E894" s="1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 spans="1:25" ht="15.6" x14ac:dyDescent="0.25">
      <c r="A895" s="8"/>
      <c r="B895" s="8"/>
      <c r="C895" s="8"/>
      <c r="D895" s="8"/>
      <c r="E895" s="1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 spans="1:25" ht="15.6" x14ac:dyDescent="0.25">
      <c r="A896" s="8"/>
      <c r="B896" s="8"/>
      <c r="C896" s="8"/>
      <c r="D896" s="8"/>
      <c r="E896" s="1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 spans="1:25" ht="15.6" x14ac:dyDescent="0.25">
      <c r="A897" s="8"/>
      <c r="B897" s="8"/>
      <c r="C897" s="8"/>
      <c r="D897" s="8"/>
      <c r="E897" s="1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spans="1:25" ht="15.6" x14ac:dyDescent="0.25">
      <c r="A898" s="8"/>
      <c r="B898" s="8"/>
      <c r="C898" s="8"/>
      <c r="D898" s="8"/>
      <c r="E898" s="1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 spans="1:25" ht="15.6" x14ac:dyDescent="0.25">
      <c r="A899" s="8"/>
      <c r="B899" s="8"/>
      <c r="C899" s="8"/>
      <c r="D899" s="8"/>
      <c r="E899" s="1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 spans="1:25" ht="15.6" x14ac:dyDescent="0.25">
      <c r="A900" s="8"/>
      <c r="B900" s="8"/>
      <c r="C900" s="8"/>
      <c r="D900" s="8"/>
      <c r="E900" s="1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 spans="1:25" ht="15.6" x14ac:dyDescent="0.25">
      <c r="A901" s="8"/>
      <c r="B901" s="8"/>
      <c r="C901" s="8"/>
      <c r="D901" s="8"/>
      <c r="E901" s="1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spans="1:25" ht="15.6" x14ac:dyDescent="0.25">
      <c r="A902" s="8"/>
      <c r="B902" s="8"/>
      <c r="C902" s="8"/>
      <c r="D902" s="8"/>
      <c r="E902" s="1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 spans="1:25" ht="15.6" x14ac:dyDescent="0.25">
      <c r="A903" s="8"/>
      <c r="B903" s="8"/>
      <c r="C903" s="8"/>
      <c r="D903" s="8"/>
      <c r="E903" s="1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 spans="1:25" ht="15.6" x14ac:dyDescent="0.25">
      <c r="A904" s="8"/>
      <c r="B904" s="8"/>
      <c r="C904" s="8"/>
      <c r="D904" s="8"/>
      <c r="E904" s="1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 spans="1:25" ht="15.6" x14ac:dyDescent="0.25">
      <c r="A905" s="8"/>
      <c r="B905" s="8"/>
      <c r="C905" s="8"/>
      <c r="D905" s="8"/>
      <c r="E905" s="1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 spans="1:25" ht="15.6" x14ac:dyDescent="0.25">
      <c r="A906" s="8"/>
      <c r="B906" s="8"/>
      <c r="C906" s="8"/>
      <c r="D906" s="8"/>
      <c r="E906" s="1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spans="1:25" ht="15.6" x14ac:dyDescent="0.25">
      <c r="A907" s="8"/>
      <c r="B907" s="8"/>
      <c r="C907" s="8"/>
      <c r="D907" s="8"/>
      <c r="E907" s="1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 spans="1:25" ht="15.6" x14ac:dyDescent="0.25">
      <c r="A908" s="8"/>
      <c r="B908" s="8"/>
      <c r="C908" s="8"/>
      <c r="D908" s="8"/>
      <c r="E908" s="1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 spans="1:25" ht="15.6" x14ac:dyDescent="0.25">
      <c r="A909" s="8"/>
      <c r="B909" s="8"/>
      <c r="C909" s="8"/>
      <c r="D909" s="8"/>
      <c r="E909" s="1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 spans="1:25" ht="15.6" x14ac:dyDescent="0.25">
      <c r="A910" s="8"/>
      <c r="B910" s="8"/>
      <c r="C910" s="8"/>
      <c r="D910" s="8"/>
      <c r="E910" s="1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 spans="1:25" ht="15.6" x14ac:dyDescent="0.25">
      <c r="A911" s="8"/>
      <c r="B911" s="8"/>
      <c r="C911" s="8"/>
      <c r="D911" s="8"/>
      <c r="E911" s="1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 spans="1:25" ht="15.6" x14ac:dyDescent="0.25">
      <c r="A912" s="8"/>
      <c r="B912" s="8"/>
      <c r="C912" s="8"/>
      <c r="D912" s="8"/>
      <c r="E912" s="1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 spans="1:25" ht="15.6" x14ac:dyDescent="0.25">
      <c r="A913" s="8"/>
      <c r="B913" s="8"/>
      <c r="C913" s="8"/>
      <c r="D913" s="8"/>
      <c r="E913" s="1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spans="1:25" ht="15.6" x14ac:dyDescent="0.25">
      <c r="A914" s="8"/>
      <c r="B914" s="8"/>
      <c r="C914" s="8"/>
      <c r="D914" s="8"/>
      <c r="E914" s="1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spans="1:25" ht="15.6" x14ac:dyDescent="0.25">
      <c r="A915" s="8"/>
      <c r="B915" s="8"/>
      <c r="C915" s="8"/>
      <c r="D915" s="8"/>
      <c r="E915" s="1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 spans="1:25" ht="15.6" x14ac:dyDescent="0.25">
      <c r="A916" s="8"/>
      <c r="B916" s="8"/>
      <c r="C916" s="8"/>
      <c r="D916" s="8"/>
      <c r="E916" s="1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 spans="1:25" ht="15.6" x14ac:dyDescent="0.25">
      <c r="A917" s="8"/>
      <c r="B917" s="8"/>
      <c r="C917" s="8"/>
      <c r="D917" s="8"/>
      <c r="E917" s="1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 spans="1:25" ht="15.6" x14ac:dyDescent="0.25">
      <c r="A918" s="8"/>
      <c r="B918" s="8"/>
      <c r="C918" s="8"/>
      <c r="D918" s="8"/>
      <c r="E918" s="1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 spans="1:25" ht="15.6" x14ac:dyDescent="0.25">
      <c r="A919" s="8"/>
      <c r="B919" s="8"/>
      <c r="C919" s="8"/>
      <c r="D919" s="8"/>
      <c r="E919" s="1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 spans="1:25" ht="15.6" x14ac:dyDescent="0.25">
      <c r="A920" s="8"/>
      <c r="B920" s="8"/>
      <c r="C920" s="8"/>
      <c r="D920" s="8"/>
      <c r="E920" s="1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 spans="1:25" ht="15.6" x14ac:dyDescent="0.25">
      <c r="A921" s="8"/>
      <c r="B921" s="8"/>
      <c r="C921" s="8"/>
      <c r="D921" s="8"/>
      <c r="E921" s="1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 spans="1:25" ht="15.6" x14ac:dyDescent="0.25">
      <c r="A922" s="8"/>
      <c r="B922" s="8"/>
      <c r="C922" s="8"/>
      <c r="D922" s="8"/>
      <c r="E922" s="1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spans="1:25" ht="15.6" x14ac:dyDescent="0.25">
      <c r="A923" s="8"/>
      <c r="B923" s="8"/>
      <c r="C923" s="8"/>
      <c r="D923" s="8"/>
      <c r="E923" s="1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 spans="1:25" ht="15.6" x14ac:dyDescent="0.25">
      <c r="A924" s="8"/>
      <c r="B924" s="8"/>
      <c r="C924" s="8"/>
      <c r="D924" s="8"/>
      <c r="E924" s="1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 spans="1:25" ht="15.6" x14ac:dyDescent="0.25">
      <c r="A925" s="8"/>
      <c r="B925" s="8"/>
      <c r="C925" s="8"/>
      <c r="D925" s="8"/>
      <c r="E925" s="1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 spans="1:25" ht="15.6" x14ac:dyDescent="0.25">
      <c r="A926" s="8"/>
      <c r="B926" s="8"/>
      <c r="C926" s="8"/>
      <c r="D926" s="8"/>
      <c r="E926" s="1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spans="1:25" ht="15.6" x14ac:dyDescent="0.25">
      <c r="A927" s="8"/>
      <c r="B927" s="8"/>
      <c r="C927" s="8"/>
      <c r="D927" s="8"/>
      <c r="E927" s="1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 spans="1:25" ht="15.6" x14ac:dyDescent="0.25">
      <c r="A928" s="8"/>
      <c r="B928" s="8"/>
      <c r="C928" s="8"/>
      <c r="D928" s="8"/>
      <c r="E928" s="1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 spans="1:25" ht="15.6" x14ac:dyDescent="0.25">
      <c r="A929" s="8"/>
      <c r="B929" s="8"/>
      <c r="C929" s="8"/>
      <c r="D929" s="8"/>
      <c r="E929" s="1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 spans="1:25" ht="15.6" x14ac:dyDescent="0.25">
      <c r="A930" s="8"/>
      <c r="B930" s="8"/>
      <c r="C930" s="8"/>
      <c r="D930" s="8"/>
      <c r="E930" s="1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 spans="1:25" ht="15.6" x14ac:dyDescent="0.25">
      <c r="A931" s="8"/>
      <c r="B931" s="8"/>
      <c r="C931" s="8"/>
      <c r="D931" s="8"/>
      <c r="E931" s="1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spans="1:25" ht="15.6" x14ac:dyDescent="0.25">
      <c r="A932" s="8"/>
      <c r="B932" s="8"/>
      <c r="C932" s="8"/>
      <c r="D932" s="8"/>
      <c r="E932" s="1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 spans="1:25" ht="15.6" x14ac:dyDescent="0.25">
      <c r="A933" s="8"/>
      <c r="B933" s="8"/>
      <c r="C933" s="8"/>
      <c r="D933" s="8"/>
      <c r="E933" s="1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spans="1:25" ht="15.6" x14ac:dyDescent="0.25">
      <c r="A934" s="8"/>
      <c r="B934" s="8"/>
      <c r="C934" s="8"/>
      <c r="D934" s="8"/>
      <c r="E934" s="1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 spans="1:25" ht="15.6" x14ac:dyDescent="0.25">
      <c r="A935" s="8"/>
      <c r="B935" s="8"/>
      <c r="C935" s="8"/>
      <c r="D935" s="8"/>
      <c r="E935" s="1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 spans="1:25" ht="15.6" x14ac:dyDescent="0.25">
      <c r="A936" s="8"/>
      <c r="B936" s="8"/>
      <c r="C936" s="8"/>
      <c r="D936" s="8"/>
      <c r="E936" s="1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 spans="1:25" ht="15.6" x14ac:dyDescent="0.25">
      <c r="A937" s="8"/>
      <c r="B937" s="8"/>
      <c r="C937" s="8"/>
      <c r="D937" s="8"/>
      <c r="E937" s="1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 spans="1:25" ht="15.6" x14ac:dyDescent="0.25">
      <c r="A938" s="8"/>
      <c r="B938" s="8"/>
      <c r="C938" s="8"/>
      <c r="D938" s="8"/>
      <c r="E938" s="1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 spans="1:25" ht="15.6" x14ac:dyDescent="0.25">
      <c r="A939" s="8"/>
      <c r="B939" s="8"/>
      <c r="C939" s="8"/>
      <c r="D939" s="8"/>
      <c r="E939" s="1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 spans="1:25" ht="15.6" x14ac:dyDescent="0.25">
      <c r="A940" s="8"/>
      <c r="B940" s="8"/>
      <c r="C940" s="8"/>
      <c r="D940" s="8"/>
      <c r="E940" s="1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 spans="1:25" ht="15.6" x14ac:dyDescent="0.25">
      <c r="A941" s="8"/>
      <c r="B941" s="8"/>
      <c r="C941" s="8"/>
      <c r="D941" s="8"/>
      <c r="E941" s="1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 spans="1:25" ht="15.6" x14ac:dyDescent="0.25">
      <c r="A942" s="8"/>
      <c r="B942" s="8"/>
      <c r="C942" s="8"/>
      <c r="D942" s="8"/>
      <c r="E942" s="1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 spans="1:25" ht="15.6" x14ac:dyDescent="0.25">
      <c r="A943" s="8"/>
      <c r="B943" s="8"/>
      <c r="C943" s="8"/>
      <c r="D943" s="8"/>
      <c r="E943" s="1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 spans="1:25" ht="15.6" x14ac:dyDescent="0.25">
      <c r="A944" s="8"/>
      <c r="B944" s="8"/>
      <c r="C944" s="8"/>
      <c r="D944" s="8"/>
      <c r="E944" s="1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 spans="1:25" ht="15.6" x14ac:dyDescent="0.25">
      <c r="A945" s="8"/>
      <c r="B945" s="8"/>
      <c r="C945" s="8"/>
      <c r="D945" s="8"/>
      <c r="E945" s="1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 spans="1:25" ht="15.6" x14ac:dyDescent="0.25">
      <c r="A946" s="8"/>
      <c r="B946" s="8"/>
      <c r="C946" s="8"/>
      <c r="D946" s="8"/>
      <c r="E946" s="1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spans="1:25" ht="15.6" x14ac:dyDescent="0.25">
      <c r="A947" s="8"/>
      <c r="B947" s="8"/>
      <c r="C947" s="8"/>
      <c r="D947" s="8"/>
      <c r="E947" s="1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 spans="1:25" ht="15.6" x14ac:dyDescent="0.25">
      <c r="A948" s="8"/>
      <c r="B948" s="8"/>
      <c r="C948" s="8"/>
      <c r="D948" s="8"/>
      <c r="E948" s="1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 spans="1:25" ht="15.6" x14ac:dyDescent="0.25">
      <c r="A949" s="8"/>
      <c r="B949" s="8"/>
      <c r="C949" s="8"/>
      <c r="D949" s="8"/>
      <c r="E949" s="1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 spans="1:25" ht="15.6" x14ac:dyDescent="0.25">
      <c r="A950" s="8"/>
      <c r="B950" s="8"/>
      <c r="C950" s="8"/>
      <c r="D950" s="8"/>
      <c r="E950" s="1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 spans="1:25" ht="15.6" x14ac:dyDescent="0.25">
      <c r="A951" s="8"/>
      <c r="B951" s="8"/>
      <c r="C951" s="8"/>
      <c r="D951" s="8"/>
      <c r="E951" s="1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 spans="1:25" ht="15.6" x14ac:dyDescent="0.25">
      <c r="A952" s="8"/>
      <c r="B952" s="8"/>
      <c r="C952" s="8"/>
      <c r="D952" s="8"/>
      <c r="E952" s="1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 spans="1:25" ht="15.6" x14ac:dyDescent="0.25">
      <c r="A953" s="8"/>
      <c r="B953" s="8"/>
      <c r="C953" s="8"/>
      <c r="D953" s="8"/>
      <c r="E953" s="1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 spans="1:25" ht="15.6" x14ac:dyDescent="0.25">
      <c r="A954" s="8"/>
      <c r="B954" s="8"/>
      <c r="C954" s="8"/>
      <c r="D954" s="8"/>
      <c r="E954" s="1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 spans="1:25" ht="15.6" x14ac:dyDescent="0.25">
      <c r="A955" s="8"/>
      <c r="B955" s="8"/>
      <c r="C955" s="8"/>
      <c r="D955" s="8"/>
      <c r="E955" s="1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 spans="1:25" ht="15.6" x14ac:dyDescent="0.25">
      <c r="A956" s="8"/>
      <c r="B956" s="8"/>
      <c r="C956" s="8"/>
      <c r="D956" s="8"/>
      <c r="E956" s="1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 spans="1:25" ht="15.6" x14ac:dyDescent="0.25">
      <c r="A957" s="8"/>
      <c r="B957" s="8"/>
      <c r="C957" s="8"/>
      <c r="D957" s="8"/>
      <c r="E957" s="1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 spans="1:25" ht="15.6" x14ac:dyDescent="0.25">
      <c r="A958" s="8"/>
      <c r="B958" s="8"/>
      <c r="C958" s="8"/>
      <c r="D958" s="8"/>
      <c r="E958" s="1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 spans="1:25" ht="15.6" x14ac:dyDescent="0.25">
      <c r="A959" s="8"/>
      <c r="B959" s="8"/>
      <c r="C959" s="8"/>
      <c r="D959" s="8"/>
      <c r="E959" s="1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 spans="1:25" ht="15.6" x14ac:dyDescent="0.25">
      <c r="A960" s="8"/>
      <c r="B960" s="8"/>
      <c r="C960" s="8"/>
      <c r="D960" s="8"/>
      <c r="E960" s="1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 spans="1:25" ht="15.6" x14ac:dyDescent="0.25">
      <c r="A961" s="8"/>
      <c r="B961" s="8"/>
      <c r="C961" s="8"/>
      <c r="D961" s="8"/>
      <c r="E961" s="1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 spans="1:25" ht="15.6" x14ac:dyDescent="0.25">
      <c r="A962" s="8"/>
      <c r="B962" s="8"/>
      <c r="C962" s="8"/>
      <c r="D962" s="8"/>
      <c r="E962" s="1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 spans="1:25" ht="15.6" x14ac:dyDescent="0.25">
      <c r="A963" s="8"/>
      <c r="B963" s="8"/>
      <c r="C963" s="8"/>
      <c r="D963" s="8"/>
      <c r="E963" s="1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 spans="1:25" ht="15.6" x14ac:dyDescent="0.25">
      <c r="A964" s="8"/>
      <c r="B964" s="8"/>
      <c r="C964" s="8"/>
      <c r="D964" s="8"/>
      <c r="E964" s="1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 spans="1:25" ht="15.6" x14ac:dyDescent="0.25">
      <c r="A965" s="8"/>
      <c r="B965" s="8"/>
      <c r="C965" s="8"/>
      <c r="D965" s="8"/>
      <c r="E965" s="1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spans="1:25" ht="15.6" x14ac:dyDescent="0.25">
      <c r="A966" s="8"/>
      <c r="B966" s="8"/>
      <c r="C966" s="8"/>
      <c r="D966" s="8"/>
      <c r="E966" s="1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 spans="1:25" ht="15.6" x14ac:dyDescent="0.25">
      <c r="A967" s="8"/>
      <c r="B967" s="8"/>
      <c r="C967" s="8"/>
      <c r="D967" s="8"/>
      <c r="E967" s="1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</row>
    <row r="968" spans="1:25" ht="15.6" x14ac:dyDescent="0.25">
      <c r="A968" s="8"/>
      <c r="B968" s="8"/>
      <c r="C968" s="8"/>
      <c r="D968" s="8"/>
      <c r="E968" s="1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</row>
    <row r="969" spans="1:25" ht="15.6" x14ac:dyDescent="0.25">
      <c r="A969" s="8"/>
      <c r="B969" s="8"/>
      <c r="C969" s="8"/>
      <c r="D969" s="8"/>
      <c r="E969" s="1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</row>
    <row r="970" spans="1:25" ht="15.6" x14ac:dyDescent="0.25">
      <c r="A970" s="8"/>
      <c r="B970" s="8"/>
      <c r="C970" s="8"/>
      <c r="D970" s="8"/>
      <c r="E970" s="1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</row>
    <row r="971" spans="1:25" ht="15.6" x14ac:dyDescent="0.25">
      <c r="A971" s="8"/>
      <c r="B971" s="8"/>
      <c r="C971" s="8"/>
      <c r="D971" s="8"/>
      <c r="E971" s="1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</row>
    <row r="972" spans="1:25" ht="15.6" x14ac:dyDescent="0.25">
      <c r="A972" s="8"/>
      <c r="B972" s="8"/>
      <c r="C972" s="8"/>
      <c r="D972" s="8"/>
      <c r="E972" s="1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 spans="1:25" ht="15.6" x14ac:dyDescent="0.25">
      <c r="A973" s="8"/>
      <c r="B973" s="8"/>
      <c r="C973" s="8"/>
      <c r="D973" s="8"/>
      <c r="E973" s="1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 spans="1:25" ht="15.6" x14ac:dyDescent="0.25">
      <c r="A974" s="8"/>
      <c r="B974" s="8"/>
      <c r="C974" s="8"/>
      <c r="D974" s="8"/>
      <c r="E974" s="1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</row>
    <row r="975" spans="1:25" ht="15.6" x14ac:dyDescent="0.25">
      <c r="A975" s="8"/>
      <c r="B975" s="8"/>
      <c r="C975" s="8"/>
      <c r="D975" s="8"/>
      <c r="E975" s="1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</row>
    <row r="976" spans="1:25" ht="15.6" x14ac:dyDescent="0.25">
      <c r="A976" s="8"/>
      <c r="B976" s="8"/>
      <c r="C976" s="8"/>
      <c r="D976" s="8"/>
      <c r="E976" s="1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</row>
    <row r="977" spans="1:25" ht="15.6" x14ac:dyDescent="0.25">
      <c r="A977" s="8"/>
      <c r="B977" s="8"/>
      <c r="C977" s="8"/>
      <c r="D977" s="8"/>
      <c r="E977" s="1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</row>
    <row r="978" spans="1:25" ht="15.6" x14ac:dyDescent="0.25">
      <c r="A978" s="8"/>
      <c r="B978" s="8"/>
      <c r="C978" s="8"/>
      <c r="D978" s="8"/>
      <c r="E978" s="1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</row>
    <row r="979" spans="1:25" ht="15.6" x14ac:dyDescent="0.25">
      <c r="A979" s="8"/>
      <c r="B979" s="8"/>
      <c r="C979" s="8"/>
      <c r="D979" s="8"/>
      <c r="E979" s="1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</row>
    <row r="980" spans="1:25" ht="15.6" x14ac:dyDescent="0.25">
      <c r="A980" s="8"/>
      <c r="B980" s="8"/>
      <c r="C980" s="8"/>
      <c r="D980" s="8"/>
      <c r="E980" s="1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</row>
    <row r="981" spans="1:25" ht="15.6" x14ac:dyDescent="0.25">
      <c r="A981" s="8"/>
      <c r="B981" s="8"/>
      <c r="C981" s="8"/>
      <c r="D981" s="8"/>
      <c r="E981" s="1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</row>
    <row r="982" spans="1:25" ht="15.6" x14ac:dyDescent="0.25">
      <c r="A982" s="8"/>
      <c r="B982" s="8"/>
      <c r="C982" s="8"/>
      <c r="D982" s="8"/>
      <c r="E982" s="1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</row>
    <row r="983" spans="1:25" ht="15.6" x14ac:dyDescent="0.25">
      <c r="A983" s="8"/>
      <c r="B983" s="8"/>
      <c r="C983" s="8"/>
      <c r="D983" s="8"/>
      <c r="E983" s="1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</row>
    <row r="984" spans="1:25" ht="15.6" x14ac:dyDescent="0.25">
      <c r="A984" s="8"/>
      <c r="B984" s="8"/>
      <c r="C984" s="8"/>
      <c r="D984" s="8"/>
      <c r="E984" s="1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</row>
    <row r="985" spans="1:25" ht="15.6" x14ac:dyDescent="0.25">
      <c r="A985" s="8"/>
      <c r="B985" s="8"/>
      <c r="C985" s="8"/>
      <c r="D985" s="8"/>
      <c r="E985" s="1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</row>
    <row r="986" spans="1:25" ht="15.6" x14ac:dyDescent="0.25">
      <c r="A986" s="8"/>
      <c r="B986" s="8"/>
      <c r="C986" s="8"/>
      <c r="D986" s="8"/>
      <c r="E986" s="1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</row>
    <row r="987" spans="1:25" ht="15.6" x14ac:dyDescent="0.25">
      <c r="A987" s="8"/>
      <c r="B987" s="8"/>
      <c r="C987" s="8"/>
      <c r="D987" s="8"/>
      <c r="E987" s="1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</row>
    <row r="988" spans="1:25" ht="15.6" x14ac:dyDescent="0.25">
      <c r="A988" s="8"/>
      <c r="B988" s="8"/>
      <c r="C988" s="8"/>
      <c r="D988" s="8"/>
      <c r="E988" s="1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</row>
    <row r="989" spans="1:25" ht="15.6" x14ac:dyDescent="0.25">
      <c r="A989" s="8"/>
      <c r="B989" s="8"/>
      <c r="C989" s="8"/>
      <c r="D989" s="8"/>
      <c r="E989" s="1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</row>
    <row r="990" spans="1:25" ht="15.6" x14ac:dyDescent="0.25">
      <c r="A990" s="8"/>
      <c r="B990" s="8"/>
      <c r="C990" s="8"/>
      <c r="D990" s="8"/>
      <c r="E990" s="1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</row>
    <row r="991" spans="1:25" ht="15.6" x14ac:dyDescent="0.25">
      <c r="A991" s="8"/>
      <c r="B991" s="8"/>
      <c r="C991" s="8"/>
      <c r="D991" s="8"/>
      <c r="E991" s="1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</row>
    <row r="992" spans="1:25" ht="15.6" x14ac:dyDescent="0.25">
      <c r="A992" s="8"/>
      <c r="B992" s="8"/>
      <c r="C992" s="8"/>
      <c r="D992" s="8"/>
      <c r="E992" s="1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</row>
    <row r="993" spans="1:25" ht="15.6" x14ac:dyDescent="0.25">
      <c r="A993" s="8"/>
      <c r="B993" s="8"/>
      <c r="C993" s="8"/>
      <c r="D993" s="8"/>
      <c r="E993" s="1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</row>
    <row r="994" spans="1:25" ht="15.6" x14ac:dyDescent="0.25">
      <c r="A994" s="8"/>
      <c r="B994" s="8"/>
      <c r="C994" s="8"/>
      <c r="D994" s="8"/>
      <c r="E994" s="1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</row>
  </sheetData>
  <autoFilter ref="A1:I301" xr:uid="{00000000-0009-0000-0000-000000000000}"/>
  <customSheetViews>
    <customSheetView guid="{3AD11050-7389-449E-94BA-320E700001CA}" filter="1" showAutoFilter="1">
      <pageMargins left="0.7" right="0.7" top="0.75" bottom="0.75" header="0.3" footer="0.3"/>
      <autoFilter ref="A1:I244" xr:uid="{51017B48-D1C1-4125-916E-A249D06BB3D4}"/>
    </customSheetView>
    <customSheetView guid="{EF1A9ED0-5EF9-4B7A-9640-5A66C9189C8B}" filter="1" showAutoFilter="1">
      <pageMargins left="0.7" right="0.7" top="0.75" bottom="0.75" header="0.3" footer="0.3"/>
      <autoFilter ref="A1:I237" xr:uid="{1C7677D1-2B1C-4498-955F-CFF2EBB5F40C}"/>
    </customSheetView>
    <customSheetView guid="{411671DC-5EFA-4CC8-84F8-FAC2B106B183}" filter="1" showAutoFilter="1">
      <pageMargins left="0.7" right="0.7" top="0.75" bottom="0.75" header="0.3" footer="0.3"/>
      <autoFilter ref="A1:I237" xr:uid="{C2C4FB22-FA16-4202-840B-3D4483226BBE}">
        <filterColumn colId="5">
          <filters>
            <filter val="DR"/>
          </filters>
        </filterColumn>
      </autoFilter>
    </customSheetView>
    <customSheetView guid="{79EF9570-837D-4253-9ABD-5A2CDB1C2339}" filter="1" showAutoFilter="1">
      <pageMargins left="0.7" right="0.7" top="0.75" bottom="0.75" header="0.3" footer="0.3"/>
      <autoFilter ref="A1:I237" xr:uid="{5CBB29AB-D865-4632-B18B-80D0C5AD3F82}">
        <filterColumn colId="8">
          <filters>
            <filter val="BANK CHARGE"/>
            <filter val="BANK CHARGE GST"/>
            <filter val="Ed-Tech Revenue"/>
            <filter val="EXPENSE CLAIM"/>
            <filter val="OFFICE"/>
            <filter val="OFFICE RENT"/>
            <filter val="PAYOUT"/>
            <filter val="SALARY"/>
            <filter val="Salary For May"/>
            <filter val="Sale Amount"/>
            <filter val="SKILLSDA PAYMENT"/>
            <filter val="Test Payment"/>
          </filters>
        </filterColumn>
      </autoFilter>
    </customSheetView>
  </customSheetView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00"/>
  <sheetViews>
    <sheetView workbookViewId="0"/>
  </sheetViews>
  <sheetFormatPr defaultColWidth="14.44140625" defaultRowHeight="15" customHeight="1" x14ac:dyDescent="0.25"/>
  <cols>
    <col min="5" max="5" width="89.33203125" customWidth="1"/>
    <col min="8" max="8" width="14.44140625" hidden="1"/>
    <col min="9" max="9" width="28.6640625" customWidth="1"/>
    <col min="18" max="18" width="19.109375" customWidth="1"/>
    <col min="20" max="20" width="14.44140625" hidden="1"/>
    <col min="21" max="21" width="52.109375" customWidth="1"/>
    <col min="22" max="22" width="28.5546875" hidden="1" customWidth="1"/>
    <col min="25" max="25" width="30.33203125" customWidth="1"/>
    <col min="26" max="26" width="24.109375" customWidth="1"/>
  </cols>
  <sheetData>
    <row r="1" spans="1:27" ht="15.75" customHeigh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20" t="s">
        <v>4</v>
      </c>
      <c r="F1" s="19" t="s">
        <v>5</v>
      </c>
      <c r="G1" s="19" t="s">
        <v>6</v>
      </c>
      <c r="H1" s="19" t="s">
        <v>7</v>
      </c>
      <c r="I1" s="21" t="s">
        <v>8</v>
      </c>
      <c r="J1" s="22"/>
      <c r="K1" s="22"/>
      <c r="L1" s="22"/>
      <c r="M1" s="22"/>
      <c r="N1" s="22"/>
      <c r="O1" s="22"/>
      <c r="P1" s="22"/>
      <c r="Q1" s="22"/>
      <c r="R1" s="23" t="s">
        <v>913</v>
      </c>
      <c r="S1" s="23" t="s">
        <v>914</v>
      </c>
      <c r="T1" s="23" t="s">
        <v>915</v>
      </c>
      <c r="U1" s="23" t="s">
        <v>4</v>
      </c>
      <c r="V1" s="23" t="s">
        <v>916</v>
      </c>
      <c r="W1" s="23" t="s">
        <v>917</v>
      </c>
      <c r="X1" s="23" t="s">
        <v>918</v>
      </c>
      <c r="Y1" s="23" t="s">
        <v>919</v>
      </c>
      <c r="Z1" s="23" t="s">
        <v>8</v>
      </c>
      <c r="AA1" s="24"/>
    </row>
    <row r="2" spans="1:27" ht="15.75" customHeight="1" x14ac:dyDescent="0.3">
      <c r="A2" s="25">
        <v>32</v>
      </c>
      <c r="B2" s="25" t="s">
        <v>116</v>
      </c>
      <c r="C2" s="25" t="s">
        <v>117</v>
      </c>
      <c r="D2" s="25" t="s">
        <v>118</v>
      </c>
      <c r="E2" s="26" t="s">
        <v>119</v>
      </c>
      <c r="F2" s="25" t="s">
        <v>13</v>
      </c>
      <c r="G2" s="25">
        <v>41300</v>
      </c>
      <c r="H2" s="25">
        <v>44213.19</v>
      </c>
      <c r="I2" s="27" t="s">
        <v>120</v>
      </c>
      <c r="J2" s="24"/>
      <c r="K2" s="24"/>
      <c r="L2" s="24"/>
      <c r="M2" s="24"/>
      <c r="N2" s="24"/>
      <c r="O2" s="24"/>
      <c r="P2" s="24"/>
      <c r="Q2" s="24"/>
      <c r="R2" s="28">
        <v>44316.437199074076</v>
      </c>
      <c r="S2" s="29" t="s">
        <v>920</v>
      </c>
      <c r="T2" s="29" t="s">
        <v>921</v>
      </c>
      <c r="U2" s="29" t="s">
        <v>922</v>
      </c>
      <c r="V2" s="30" t="str">
        <f>"010001497304300459330000046921600000469216"</f>
        <v>010001497304300459330000046921600000469216</v>
      </c>
      <c r="W2" s="30" t="str">
        <f t="shared" ref="W2:W8" si="0">"1.00"</f>
        <v>1.00</v>
      </c>
      <c r="X2" s="29" t="s">
        <v>19</v>
      </c>
      <c r="Y2" s="29" t="s">
        <v>923</v>
      </c>
      <c r="Z2" s="31" t="s">
        <v>924</v>
      </c>
      <c r="AA2" s="30"/>
    </row>
    <row r="3" spans="1:27" ht="15.75" customHeight="1" x14ac:dyDescent="0.3">
      <c r="A3" s="25">
        <v>33</v>
      </c>
      <c r="B3" s="25" t="s">
        <v>121</v>
      </c>
      <c r="C3" s="25" t="s">
        <v>122</v>
      </c>
      <c r="D3" s="25" t="s">
        <v>123</v>
      </c>
      <c r="E3" s="26" t="s">
        <v>124</v>
      </c>
      <c r="F3" s="25" t="s">
        <v>19</v>
      </c>
      <c r="G3" s="25">
        <v>40000</v>
      </c>
      <c r="H3" s="25">
        <v>4213.1899999999996</v>
      </c>
      <c r="I3" s="27" t="s">
        <v>125</v>
      </c>
      <c r="J3" s="24"/>
      <c r="K3" s="24"/>
      <c r="L3" s="24"/>
      <c r="M3" s="24"/>
      <c r="N3" s="24"/>
      <c r="O3" s="24"/>
      <c r="P3" s="24"/>
      <c r="Q3" s="24"/>
      <c r="R3" s="28">
        <v>44316.427291666667</v>
      </c>
      <c r="S3" s="29" t="s">
        <v>920</v>
      </c>
      <c r="T3" s="29" t="s">
        <v>921</v>
      </c>
      <c r="U3" s="29" t="s">
        <v>922</v>
      </c>
      <c r="V3" s="30" t="str">
        <f>"010093108004300445170000043327400000000000"</f>
        <v>010093108004300445170000043327400000000000</v>
      </c>
      <c r="W3" s="30" t="str">
        <f t="shared" si="0"/>
        <v>1.00</v>
      </c>
      <c r="X3" s="29" t="s">
        <v>19</v>
      </c>
      <c r="Y3" s="29" t="s">
        <v>923</v>
      </c>
      <c r="Z3" s="32" t="s">
        <v>924</v>
      </c>
      <c r="AA3" s="30"/>
    </row>
    <row r="4" spans="1:27" ht="15.75" customHeight="1" x14ac:dyDescent="0.3">
      <c r="A4" s="25">
        <v>34</v>
      </c>
      <c r="B4" s="25" t="s">
        <v>126</v>
      </c>
      <c r="C4" s="25" t="s">
        <v>122</v>
      </c>
      <c r="D4" s="25" t="s">
        <v>127</v>
      </c>
      <c r="E4" s="26" t="s">
        <v>128</v>
      </c>
      <c r="F4" s="25" t="s">
        <v>13</v>
      </c>
      <c r="G4" s="25">
        <v>1000000</v>
      </c>
      <c r="H4" s="25">
        <v>1004213.19</v>
      </c>
      <c r="I4" s="27" t="s">
        <v>14</v>
      </c>
      <c r="J4" s="24"/>
      <c r="K4" s="24"/>
      <c r="L4" s="24"/>
      <c r="M4" s="24"/>
      <c r="N4" s="24"/>
      <c r="O4" s="24"/>
      <c r="P4" s="24"/>
      <c r="Q4" s="24"/>
      <c r="R4" s="28">
        <v>44316.426701388889</v>
      </c>
      <c r="S4" s="29" t="s">
        <v>920</v>
      </c>
      <c r="T4" s="29" t="s">
        <v>921</v>
      </c>
      <c r="U4" s="29" t="s">
        <v>922</v>
      </c>
      <c r="V4" s="30" t="str">
        <f>"010093062304300444260000043327400000000000"</f>
        <v>010093062304300444260000043327400000000000</v>
      </c>
      <c r="W4" s="30" t="str">
        <f t="shared" si="0"/>
        <v>1.00</v>
      </c>
      <c r="X4" s="29" t="s">
        <v>19</v>
      </c>
      <c r="Y4" s="29" t="s">
        <v>923</v>
      </c>
      <c r="Z4" s="32" t="s">
        <v>924</v>
      </c>
      <c r="AA4" s="30"/>
    </row>
    <row r="5" spans="1:27" ht="15.75" customHeight="1" x14ac:dyDescent="0.3">
      <c r="A5" s="25">
        <v>35</v>
      </c>
      <c r="B5" s="25" t="s">
        <v>129</v>
      </c>
      <c r="C5" s="25" t="s">
        <v>122</v>
      </c>
      <c r="D5" s="25" t="s">
        <v>130</v>
      </c>
      <c r="E5" s="26" t="s">
        <v>131</v>
      </c>
      <c r="F5" s="25" t="s">
        <v>19</v>
      </c>
      <c r="G5" s="25">
        <v>60000</v>
      </c>
      <c r="H5" s="25">
        <v>944213.19</v>
      </c>
      <c r="I5" s="27" t="s">
        <v>125</v>
      </c>
      <c r="J5" s="24"/>
      <c r="K5" s="24"/>
      <c r="L5" s="24"/>
      <c r="M5" s="33"/>
      <c r="N5" s="24"/>
      <c r="O5" s="24"/>
      <c r="P5" s="24"/>
      <c r="Q5" s="24"/>
      <c r="R5" s="28">
        <v>44316.426145833335</v>
      </c>
      <c r="S5" s="29" t="s">
        <v>920</v>
      </c>
      <c r="T5" s="29" t="s">
        <v>921</v>
      </c>
      <c r="U5" s="29" t="s">
        <v>922</v>
      </c>
      <c r="V5" s="30" t="str">
        <f>"010093013004300443370000043327400000000000"</f>
        <v>010093013004300443370000043327400000000000</v>
      </c>
      <c r="W5" s="30" t="str">
        <f t="shared" si="0"/>
        <v>1.00</v>
      </c>
      <c r="X5" s="29" t="s">
        <v>19</v>
      </c>
      <c r="Y5" s="29" t="s">
        <v>923</v>
      </c>
      <c r="Z5" s="32" t="s">
        <v>924</v>
      </c>
      <c r="AA5" s="30"/>
    </row>
    <row r="6" spans="1:27" ht="15.75" customHeight="1" x14ac:dyDescent="0.3">
      <c r="A6" s="25">
        <v>36</v>
      </c>
      <c r="B6" s="25" t="s">
        <v>132</v>
      </c>
      <c r="C6" s="25" t="s">
        <v>122</v>
      </c>
      <c r="D6" s="25" t="s">
        <v>133</v>
      </c>
      <c r="E6" s="26" t="s">
        <v>134</v>
      </c>
      <c r="F6" s="25" t="s">
        <v>19</v>
      </c>
      <c r="G6" s="25">
        <v>200000</v>
      </c>
      <c r="H6" s="25">
        <v>744213.19</v>
      </c>
      <c r="I6" s="27" t="s">
        <v>125</v>
      </c>
      <c r="J6" s="24"/>
      <c r="K6" s="24"/>
      <c r="L6" s="24"/>
      <c r="M6" s="24"/>
      <c r="N6" s="24"/>
      <c r="O6" s="24"/>
      <c r="P6" s="24"/>
      <c r="Q6" s="24"/>
      <c r="R6" s="28">
        <v>44315.904421296298</v>
      </c>
      <c r="S6" s="29" t="s">
        <v>920</v>
      </c>
      <c r="T6" s="29" t="s">
        <v>921</v>
      </c>
      <c r="U6" s="29" t="s">
        <v>922</v>
      </c>
      <c r="V6" s="30" t="str">
        <f>"010069121004291612200000043327400000000000"</f>
        <v>010069121004291612200000043327400000000000</v>
      </c>
      <c r="W6" s="30" t="str">
        <f t="shared" si="0"/>
        <v>1.00</v>
      </c>
      <c r="X6" s="29" t="s">
        <v>19</v>
      </c>
      <c r="Y6" s="29" t="s">
        <v>923</v>
      </c>
      <c r="Z6" s="32" t="s">
        <v>924</v>
      </c>
      <c r="AA6" s="30"/>
    </row>
    <row r="7" spans="1:27" ht="15.75" customHeight="1" x14ac:dyDescent="0.3">
      <c r="A7" s="25">
        <v>37</v>
      </c>
      <c r="B7" s="25" t="s">
        <v>135</v>
      </c>
      <c r="C7" s="25" t="s">
        <v>136</v>
      </c>
      <c r="D7" s="25" t="s">
        <v>137</v>
      </c>
      <c r="E7" s="26" t="s">
        <v>138</v>
      </c>
      <c r="F7" s="25" t="s">
        <v>19</v>
      </c>
      <c r="G7" s="34">
        <v>25000</v>
      </c>
      <c r="H7" s="25">
        <v>719213.19</v>
      </c>
      <c r="I7" s="27" t="s">
        <v>925</v>
      </c>
      <c r="J7" s="24"/>
      <c r="K7" s="24"/>
      <c r="L7" s="24"/>
      <c r="M7" s="24"/>
      <c r="N7" s="24"/>
      <c r="O7" s="24"/>
      <c r="P7" s="24"/>
      <c r="Q7" s="24"/>
      <c r="R7" s="28">
        <v>44315.898854166669</v>
      </c>
      <c r="S7" s="29" t="s">
        <v>920</v>
      </c>
      <c r="T7" s="29" t="s">
        <v>921</v>
      </c>
      <c r="U7" s="29" t="s">
        <v>922</v>
      </c>
      <c r="V7" s="30" t="str">
        <f>"010068722404291604180000043327400000000000"</f>
        <v>010068722404291604180000043327400000000000</v>
      </c>
      <c r="W7" s="30" t="str">
        <f t="shared" si="0"/>
        <v>1.00</v>
      </c>
      <c r="X7" s="29" t="s">
        <v>19</v>
      </c>
      <c r="Y7" s="29" t="s">
        <v>923</v>
      </c>
      <c r="Z7" s="32" t="s">
        <v>924</v>
      </c>
      <c r="AA7" s="30"/>
    </row>
    <row r="8" spans="1:27" ht="15.75" customHeight="1" x14ac:dyDescent="0.3">
      <c r="A8" s="25">
        <v>38</v>
      </c>
      <c r="B8" s="25" t="s">
        <v>140</v>
      </c>
      <c r="C8" s="25" t="s">
        <v>136</v>
      </c>
      <c r="D8" s="25" t="s">
        <v>141</v>
      </c>
      <c r="E8" s="26" t="s">
        <v>142</v>
      </c>
      <c r="F8" s="25" t="s">
        <v>19</v>
      </c>
      <c r="G8" s="34">
        <v>16000</v>
      </c>
      <c r="H8" s="25">
        <v>703213.19</v>
      </c>
      <c r="I8" s="27" t="s">
        <v>925</v>
      </c>
      <c r="J8" s="24"/>
      <c r="K8" s="24"/>
      <c r="L8" s="24"/>
      <c r="M8" s="24"/>
      <c r="N8" s="24"/>
      <c r="O8" s="24"/>
      <c r="P8" s="24"/>
      <c r="Q8" s="24"/>
      <c r="R8" s="28">
        <v>44315.895381944443</v>
      </c>
      <c r="S8" s="29" t="s">
        <v>920</v>
      </c>
      <c r="T8" s="29" t="s">
        <v>921</v>
      </c>
      <c r="U8" s="29" t="s">
        <v>922</v>
      </c>
      <c r="V8" s="30" t="str">
        <f>"010068434604291559200000043327400000000000"</f>
        <v>010068434604291559200000043327400000000000</v>
      </c>
      <c r="W8" s="30" t="str">
        <f t="shared" si="0"/>
        <v>1.00</v>
      </c>
      <c r="X8" s="29" t="s">
        <v>19</v>
      </c>
      <c r="Y8" s="29" t="s">
        <v>923</v>
      </c>
      <c r="Z8" s="32" t="s">
        <v>924</v>
      </c>
      <c r="AA8" s="30"/>
    </row>
    <row r="9" spans="1:27" ht="15.75" customHeight="1" x14ac:dyDescent="0.3">
      <c r="A9" s="25">
        <v>39</v>
      </c>
      <c r="B9" s="25" t="s">
        <v>143</v>
      </c>
      <c r="C9" s="25" t="s">
        <v>136</v>
      </c>
      <c r="D9" s="25" t="s">
        <v>144</v>
      </c>
      <c r="E9" s="26" t="s">
        <v>145</v>
      </c>
      <c r="F9" s="25" t="s">
        <v>19</v>
      </c>
      <c r="G9" s="35">
        <v>300000</v>
      </c>
      <c r="H9" s="25">
        <v>403213.19</v>
      </c>
      <c r="I9" s="27"/>
      <c r="J9" s="24"/>
      <c r="K9" s="24"/>
      <c r="L9" s="24"/>
      <c r="M9" s="24"/>
      <c r="N9" s="24"/>
      <c r="O9" s="24"/>
      <c r="P9" s="24"/>
      <c r="Q9" s="24"/>
      <c r="R9" s="28">
        <v>44315.513553240744</v>
      </c>
      <c r="S9" s="29" t="s">
        <v>920</v>
      </c>
      <c r="T9" s="29" t="s">
        <v>921</v>
      </c>
      <c r="U9" s="29" t="s">
        <v>922</v>
      </c>
      <c r="V9" s="30" t="str">
        <f>"010080245504290649290000040113400000000000"</f>
        <v>010080245504290649290000040113400000000000</v>
      </c>
      <c r="W9" s="30" t="str">
        <f>"9112.97"</f>
        <v>9112.97</v>
      </c>
      <c r="X9" s="29" t="s">
        <v>19</v>
      </c>
      <c r="Y9" s="29" t="s">
        <v>923</v>
      </c>
      <c r="Z9" s="32" t="s">
        <v>926</v>
      </c>
      <c r="AA9" s="30"/>
    </row>
    <row r="10" spans="1:27" ht="15.75" customHeight="1" x14ac:dyDescent="0.3">
      <c r="A10" s="25">
        <v>40</v>
      </c>
      <c r="B10" s="25" t="s">
        <v>146</v>
      </c>
      <c r="C10" s="25" t="s">
        <v>136</v>
      </c>
      <c r="D10" s="25" t="s">
        <v>144</v>
      </c>
      <c r="E10" s="26" t="s">
        <v>147</v>
      </c>
      <c r="F10" s="25" t="s">
        <v>19</v>
      </c>
      <c r="G10" s="34">
        <v>21000</v>
      </c>
      <c r="H10" s="25">
        <v>382213.19</v>
      </c>
      <c r="I10" s="27" t="s">
        <v>925</v>
      </c>
      <c r="J10" s="24"/>
      <c r="K10" s="24"/>
      <c r="L10" s="24"/>
      <c r="M10" s="24"/>
      <c r="N10" s="24"/>
      <c r="O10" s="24"/>
      <c r="P10" s="24"/>
      <c r="Q10" s="24"/>
      <c r="R10" s="28">
        <v>44315.458680555559</v>
      </c>
      <c r="S10" s="29" t="s">
        <v>927</v>
      </c>
      <c r="T10" s="30"/>
      <c r="U10" s="29" t="s">
        <v>928</v>
      </c>
      <c r="V10" s="30" t="str">
        <f>"111911084690"</f>
        <v>111911084690</v>
      </c>
      <c r="W10" s="30" t="str">
        <f>"25296.00"</f>
        <v>25296.00</v>
      </c>
      <c r="X10" s="29" t="s">
        <v>13</v>
      </c>
      <c r="Y10" s="29" t="s">
        <v>929</v>
      </c>
      <c r="Z10" s="32" t="s">
        <v>930</v>
      </c>
      <c r="AA10" s="36"/>
    </row>
    <row r="11" spans="1:27" ht="15.75" customHeight="1" x14ac:dyDescent="0.3">
      <c r="A11" s="25">
        <v>41</v>
      </c>
      <c r="B11" s="25" t="s">
        <v>148</v>
      </c>
      <c r="C11" s="25" t="s">
        <v>136</v>
      </c>
      <c r="D11" s="25" t="s">
        <v>149</v>
      </c>
      <c r="E11" s="26" t="s">
        <v>150</v>
      </c>
      <c r="F11" s="25" t="s">
        <v>19</v>
      </c>
      <c r="G11" s="25">
        <v>1</v>
      </c>
      <c r="H11" s="25">
        <v>382212.19</v>
      </c>
      <c r="I11" s="27" t="s">
        <v>151</v>
      </c>
      <c r="J11" s="24"/>
      <c r="K11" s="24"/>
      <c r="L11" s="24"/>
      <c r="M11" s="37" t="s">
        <v>931</v>
      </c>
      <c r="O11" s="24"/>
      <c r="P11" s="37" t="s">
        <v>932</v>
      </c>
      <c r="Q11" s="24"/>
      <c r="R11" s="28">
        <v>44310.727534722224</v>
      </c>
      <c r="S11" s="29" t="s">
        <v>920</v>
      </c>
      <c r="T11" s="29" t="s">
        <v>921</v>
      </c>
      <c r="U11" s="29" t="s">
        <v>922</v>
      </c>
      <c r="V11" s="30" t="str">
        <f>"010006299304241157380000043327400000000000"</f>
        <v>010006299304241157380000043327400000000000</v>
      </c>
      <c r="W11" s="30" t="str">
        <f t="shared" ref="W11:W12" si="1">"10620.00"</f>
        <v>10620.00</v>
      </c>
      <c r="X11" s="29" t="s">
        <v>19</v>
      </c>
      <c r="Y11" s="29" t="s">
        <v>923</v>
      </c>
      <c r="Z11" s="32" t="s">
        <v>933</v>
      </c>
      <c r="AA11" s="30"/>
    </row>
    <row r="12" spans="1:27" ht="15.75" customHeight="1" x14ac:dyDescent="0.3">
      <c r="A12" s="25">
        <v>42</v>
      </c>
      <c r="B12" s="25" t="s">
        <v>152</v>
      </c>
      <c r="C12" s="25" t="s">
        <v>136</v>
      </c>
      <c r="D12" s="25" t="s">
        <v>149</v>
      </c>
      <c r="E12" s="26" t="s">
        <v>153</v>
      </c>
      <c r="F12" s="25" t="s">
        <v>19</v>
      </c>
      <c r="G12" s="34">
        <v>50000</v>
      </c>
      <c r="H12" s="25">
        <v>332212.19</v>
      </c>
      <c r="I12" s="27" t="s">
        <v>925</v>
      </c>
      <c r="J12" s="24"/>
      <c r="K12" s="24"/>
      <c r="L12" s="24"/>
      <c r="M12" s="37" t="s">
        <v>934</v>
      </c>
      <c r="O12" s="24"/>
      <c r="P12" s="37" t="s">
        <v>935</v>
      </c>
      <c r="Q12" s="24"/>
      <c r="R12" s="28">
        <v>44310.723576388889</v>
      </c>
      <c r="S12" s="29" t="s">
        <v>920</v>
      </c>
      <c r="T12" s="29" t="s">
        <v>921</v>
      </c>
      <c r="U12" s="29" t="s">
        <v>922</v>
      </c>
      <c r="V12" s="30" t="str">
        <f>"010005929404241151550000043327400000000000"</f>
        <v>010005929404241151550000043327400000000000</v>
      </c>
      <c r="W12" s="30" t="str">
        <f t="shared" si="1"/>
        <v>10620.00</v>
      </c>
      <c r="X12" s="29" t="s">
        <v>19</v>
      </c>
      <c r="Y12" s="29" t="s">
        <v>923</v>
      </c>
      <c r="Z12" s="32" t="s">
        <v>933</v>
      </c>
      <c r="AA12" s="30"/>
    </row>
    <row r="13" spans="1:27" ht="15.75" customHeight="1" x14ac:dyDescent="0.3">
      <c r="A13" s="25">
        <v>43</v>
      </c>
      <c r="B13" s="25" t="s">
        <v>154</v>
      </c>
      <c r="C13" s="25" t="s">
        <v>136</v>
      </c>
      <c r="D13" s="25" t="s">
        <v>155</v>
      </c>
      <c r="E13" s="26" t="s">
        <v>156</v>
      </c>
      <c r="F13" s="25" t="s">
        <v>19</v>
      </c>
      <c r="G13" s="34">
        <v>18000</v>
      </c>
      <c r="H13" s="25">
        <v>314212.19</v>
      </c>
      <c r="I13" s="27" t="s">
        <v>925</v>
      </c>
      <c r="J13" s="24"/>
      <c r="K13" s="24"/>
      <c r="L13" s="24"/>
      <c r="M13" s="24"/>
      <c r="N13" s="24"/>
      <c r="O13" s="24"/>
      <c r="P13" s="24"/>
      <c r="Q13" s="24"/>
      <c r="R13" s="28">
        <v>44309.723078703704</v>
      </c>
      <c r="S13" s="29" t="s">
        <v>920</v>
      </c>
      <c r="T13" s="29" t="s">
        <v>921</v>
      </c>
      <c r="U13" s="29" t="s">
        <v>936</v>
      </c>
      <c r="V13" s="29" t="s">
        <v>937</v>
      </c>
      <c r="W13" s="30" t="str">
        <f>"262.75"</f>
        <v>262.75</v>
      </c>
      <c r="X13" s="29" t="s">
        <v>19</v>
      </c>
      <c r="Y13" s="29" t="s">
        <v>938</v>
      </c>
      <c r="Z13" s="32" t="s">
        <v>939</v>
      </c>
      <c r="AA13" s="30"/>
    </row>
    <row r="14" spans="1:27" ht="15.75" customHeight="1" x14ac:dyDescent="0.3">
      <c r="A14" s="25">
        <v>44</v>
      </c>
      <c r="B14" s="25" t="s">
        <v>157</v>
      </c>
      <c r="C14" s="25" t="s">
        <v>158</v>
      </c>
      <c r="D14" s="25" t="s">
        <v>159</v>
      </c>
      <c r="E14" s="26" t="s">
        <v>160</v>
      </c>
      <c r="F14" s="25" t="s">
        <v>13</v>
      </c>
      <c r="G14" s="25">
        <v>20300</v>
      </c>
      <c r="H14" s="25">
        <v>334512.19</v>
      </c>
      <c r="I14" s="27" t="s">
        <v>120</v>
      </c>
      <c r="J14" s="24"/>
      <c r="K14" s="24"/>
      <c r="L14" s="24"/>
      <c r="M14" s="24"/>
      <c r="N14" s="24"/>
      <c r="O14" s="24"/>
      <c r="P14" s="24"/>
      <c r="Q14" s="24"/>
      <c r="R14" s="28">
        <v>44309.723067129627</v>
      </c>
      <c r="S14" s="29" t="s">
        <v>920</v>
      </c>
      <c r="T14" s="30"/>
      <c r="U14" s="29" t="s">
        <v>940</v>
      </c>
      <c r="V14" s="29" t="s">
        <v>937</v>
      </c>
      <c r="W14" s="30" t="str">
        <f>"12036.00"</f>
        <v>12036.00</v>
      </c>
      <c r="X14" s="29" t="s">
        <v>13</v>
      </c>
      <c r="Y14" s="29" t="s">
        <v>938</v>
      </c>
      <c r="Z14" s="32" t="s">
        <v>941</v>
      </c>
      <c r="AA14" s="36"/>
    </row>
    <row r="15" spans="1:27" ht="15.75" customHeight="1" x14ac:dyDescent="0.3">
      <c r="A15" s="25">
        <v>45</v>
      </c>
      <c r="B15" s="25" t="s">
        <v>161</v>
      </c>
      <c r="C15" s="25" t="s">
        <v>158</v>
      </c>
      <c r="D15" s="25" t="s">
        <v>162</v>
      </c>
      <c r="E15" s="26" t="s">
        <v>163</v>
      </c>
      <c r="F15" s="25" t="s">
        <v>13</v>
      </c>
      <c r="G15" s="25">
        <v>15307</v>
      </c>
      <c r="H15" s="25">
        <v>349819.19</v>
      </c>
      <c r="I15" s="27" t="s">
        <v>164</v>
      </c>
      <c r="J15" s="24"/>
      <c r="K15" s="24"/>
      <c r="L15" s="24"/>
      <c r="M15" s="24"/>
      <c r="N15" s="24"/>
      <c r="O15" s="24"/>
      <c r="P15" s="24"/>
      <c r="Q15" s="24"/>
      <c r="R15" s="28">
        <v>44309.58697916667</v>
      </c>
      <c r="S15" s="29" t="s">
        <v>920</v>
      </c>
      <c r="T15" s="29" t="s">
        <v>921</v>
      </c>
      <c r="U15" s="29" t="s">
        <v>922</v>
      </c>
      <c r="V15" s="30" t="str">
        <f>"010025931004230835140000043327400000000000"</f>
        <v>010025931004230835140000043327400000000000</v>
      </c>
      <c r="W15" s="30" t="str">
        <f>"7984.86"</f>
        <v>7984.86</v>
      </c>
      <c r="X15" s="29" t="s">
        <v>19</v>
      </c>
      <c r="Y15" s="29" t="s">
        <v>923</v>
      </c>
      <c r="Z15" s="32" t="s">
        <v>942</v>
      </c>
      <c r="AA15" s="30"/>
    </row>
    <row r="16" spans="1:27" ht="15.75" customHeight="1" x14ac:dyDescent="0.3">
      <c r="A16" s="25">
        <v>46</v>
      </c>
      <c r="B16" s="25" t="s">
        <v>165</v>
      </c>
      <c r="C16" s="25" t="s">
        <v>166</v>
      </c>
      <c r="D16" s="25" t="s">
        <v>167</v>
      </c>
      <c r="E16" s="26" t="s">
        <v>168</v>
      </c>
      <c r="F16" s="38" t="s">
        <v>13</v>
      </c>
      <c r="G16" s="38">
        <v>8999</v>
      </c>
      <c r="H16" s="38">
        <v>358818.19</v>
      </c>
      <c r="I16" s="39" t="s">
        <v>120</v>
      </c>
      <c r="J16" s="24"/>
      <c r="K16" s="24"/>
      <c r="L16" s="24"/>
      <c r="M16" s="24"/>
      <c r="N16" s="24"/>
      <c r="O16" s="24"/>
      <c r="P16" s="24"/>
      <c r="Q16" s="24"/>
      <c r="R16" s="28">
        <v>44309.558020833334</v>
      </c>
      <c r="S16" s="29" t="s">
        <v>920</v>
      </c>
      <c r="T16" s="29" t="s">
        <v>921</v>
      </c>
      <c r="U16" s="29" t="s">
        <v>922</v>
      </c>
      <c r="V16" s="30" t="str">
        <f>"010040017904230753320000047963100000479631"</f>
        <v>010040017904230753320000047963100000479631</v>
      </c>
      <c r="W16" s="30" t="str">
        <f>"1596.54"</f>
        <v>1596.54</v>
      </c>
      <c r="X16" s="29" t="s">
        <v>19</v>
      </c>
      <c r="Y16" s="29" t="s">
        <v>923</v>
      </c>
      <c r="Z16" s="32" t="s">
        <v>943</v>
      </c>
      <c r="AA16" s="30"/>
    </row>
    <row r="17" spans="1:27" ht="15.75" customHeight="1" x14ac:dyDescent="0.3">
      <c r="A17" s="25">
        <v>47</v>
      </c>
      <c r="B17" s="25" t="s">
        <v>169</v>
      </c>
      <c r="C17" s="25" t="s">
        <v>166</v>
      </c>
      <c r="D17" s="25" t="s">
        <v>170</v>
      </c>
      <c r="E17" s="26" t="s">
        <v>171</v>
      </c>
      <c r="F17" s="25" t="s">
        <v>19</v>
      </c>
      <c r="G17" s="25">
        <v>10000</v>
      </c>
      <c r="H17" s="25">
        <v>348818.19</v>
      </c>
      <c r="I17" s="27" t="s">
        <v>172</v>
      </c>
      <c r="J17" s="24"/>
      <c r="K17" s="24"/>
      <c r="L17" s="24"/>
      <c r="M17" s="24"/>
      <c r="N17" s="24"/>
      <c r="O17" s="24"/>
      <c r="P17" s="24"/>
      <c r="Q17" s="24"/>
      <c r="R17" s="28">
        <v>44309.478263888886</v>
      </c>
      <c r="S17" s="29" t="s">
        <v>944</v>
      </c>
      <c r="T17" s="30"/>
      <c r="U17" s="29" t="s">
        <v>945</v>
      </c>
      <c r="V17" s="30" t="str">
        <f>"111311147536"</f>
        <v>111311147536</v>
      </c>
      <c r="W17" s="30" t="str">
        <f>"14790.00"</f>
        <v>14790.00</v>
      </c>
      <c r="X17" s="29" t="s">
        <v>13</v>
      </c>
      <c r="Y17" s="29" t="s">
        <v>929</v>
      </c>
      <c r="Z17" s="32" t="s">
        <v>930</v>
      </c>
      <c r="AA17" s="36"/>
    </row>
    <row r="18" spans="1:27" ht="15.75" customHeight="1" x14ac:dyDescent="0.3">
      <c r="A18" s="25">
        <v>48</v>
      </c>
      <c r="B18" s="25" t="s">
        <v>173</v>
      </c>
      <c r="C18" s="25" t="s">
        <v>166</v>
      </c>
      <c r="D18" s="25" t="s">
        <v>174</v>
      </c>
      <c r="E18" s="26" t="s">
        <v>175</v>
      </c>
      <c r="F18" s="25" t="s">
        <v>19</v>
      </c>
      <c r="G18" s="25">
        <v>57560</v>
      </c>
      <c r="H18" s="25">
        <v>291258.19</v>
      </c>
      <c r="I18" s="27" t="s">
        <v>176</v>
      </c>
      <c r="J18" s="24"/>
      <c r="K18" s="24"/>
      <c r="L18" s="24"/>
      <c r="M18" s="24"/>
      <c r="N18" s="24"/>
      <c r="O18" s="24"/>
      <c r="P18" s="24"/>
      <c r="Q18" s="24"/>
      <c r="R18" s="28">
        <v>44305.703020833331</v>
      </c>
      <c r="S18" s="29" t="s">
        <v>927</v>
      </c>
      <c r="T18" s="30"/>
      <c r="U18" s="29" t="s">
        <v>946</v>
      </c>
      <c r="V18" s="30" t="str">
        <f>"110916301221"</f>
        <v>110916301221</v>
      </c>
      <c r="W18" s="30" t="str">
        <f>"10812.00"</f>
        <v>10812.00</v>
      </c>
      <c r="X18" s="29" t="s">
        <v>13</v>
      </c>
      <c r="Y18" s="29" t="s">
        <v>929</v>
      </c>
      <c r="Z18" s="32" t="s">
        <v>930</v>
      </c>
      <c r="AA18" s="36"/>
    </row>
    <row r="19" spans="1:27" ht="15.75" customHeight="1" x14ac:dyDescent="0.3">
      <c r="A19" s="25">
        <v>49</v>
      </c>
      <c r="B19" s="25" t="s">
        <v>177</v>
      </c>
      <c r="C19" s="25" t="s">
        <v>166</v>
      </c>
      <c r="D19" s="25" t="s">
        <v>178</v>
      </c>
      <c r="E19" s="26" t="s">
        <v>179</v>
      </c>
      <c r="F19" s="25" t="s">
        <v>19</v>
      </c>
      <c r="G19" s="25">
        <v>965</v>
      </c>
      <c r="H19" s="25">
        <v>290293.19</v>
      </c>
      <c r="I19" s="27" t="s">
        <v>180</v>
      </c>
      <c r="J19" s="24"/>
      <c r="K19" s="24"/>
      <c r="L19" s="24"/>
      <c r="M19" s="24"/>
      <c r="N19" s="24"/>
      <c r="O19" s="24"/>
      <c r="P19" s="24"/>
      <c r="Q19" s="24"/>
      <c r="R19" s="28">
        <v>44305.667569444442</v>
      </c>
      <c r="S19" s="29" t="s">
        <v>947</v>
      </c>
      <c r="T19" s="29" t="s">
        <v>921</v>
      </c>
      <c r="U19" s="29" t="s">
        <v>948</v>
      </c>
      <c r="V19" s="30" t="str">
        <f>"20709078"</f>
        <v>20709078</v>
      </c>
      <c r="W19" s="30" t="str">
        <f>"27597.00"</f>
        <v>27597.00</v>
      </c>
      <c r="X19" s="29" t="s">
        <v>19</v>
      </c>
      <c r="Y19" s="29" t="s">
        <v>949</v>
      </c>
      <c r="Z19" s="32" t="s">
        <v>139</v>
      </c>
      <c r="AA19" s="30"/>
    </row>
    <row r="20" spans="1:27" ht="15.75" customHeight="1" x14ac:dyDescent="0.3">
      <c r="A20" s="25">
        <v>50</v>
      </c>
      <c r="B20" s="25" t="s">
        <v>181</v>
      </c>
      <c r="C20" s="25" t="s">
        <v>182</v>
      </c>
      <c r="D20" s="25" t="s">
        <v>183</v>
      </c>
      <c r="E20" s="26" t="s">
        <v>184</v>
      </c>
      <c r="F20" s="25" t="s">
        <v>13</v>
      </c>
      <c r="G20" s="25">
        <v>11792.31</v>
      </c>
      <c r="H20" s="25">
        <v>302085.5</v>
      </c>
      <c r="I20" s="27" t="s">
        <v>164</v>
      </c>
      <c r="J20" s="24"/>
      <c r="K20" s="24"/>
      <c r="L20" s="24"/>
      <c r="M20" s="24"/>
      <c r="N20" s="24"/>
      <c r="O20" s="24"/>
      <c r="P20" s="24"/>
      <c r="Q20" s="24"/>
      <c r="R20" s="28">
        <v>44304.763842592591</v>
      </c>
      <c r="S20" s="29" t="s">
        <v>950</v>
      </c>
      <c r="T20" s="30"/>
      <c r="U20" s="29" t="s">
        <v>951</v>
      </c>
      <c r="V20" s="30" t="str">
        <f>"110818273656"</f>
        <v>110818273656</v>
      </c>
      <c r="W20" s="30" t="str">
        <f>"10600.00"</f>
        <v>10600.00</v>
      </c>
      <c r="X20" s="29" t="s">
        <v>13</v>
      </c>
      <c r="Y20" s="29" t="s">
        <v>929</v>
      </c>
      <c r="Z20" s="32" t="s">
        <v>930</v>
      </c>
      <c r="AA20" s="36"/>
    </row>
    <row r="21" spans="1:27" ht="15.75" customHeight="1" x14ac:dyDescent="0.3">
      <c r="A21" s="25">
        <v>51</v>
      </c>
      <c r="B21" s="25" t="s">
        <v>185</v>
      </c>
      <c r="C21" s="25" t="s">
        <v>182</v>
      </c>
      <c r="D21" s="25" t="s">
        <v>186</v>
      </c>
      <c r="E21" s="26" t="s">
        <v>187</v>
      </c>
      <c r="F21" s="25" t="s">
        <v>19</v>
      </c>
      <c r="G21" s="25">
        <v>82190</v>
      </c>
      <c r="H21" s="25">
        <v>219895.5</v>
      </c>
      <c r="I21" s="27" t="s">
        <v>139</v>
      </c>
      <c r="J21" s="24"/>
      <c r="K21" s="24"/>
      <c r="L21" s="24"/>
      <c r="M21" s="24"/>
      <c r="N21" s="24"/>
      <c r="O21" s="24"/>
      <c r="P21" s="24"/>
      <c r="Q21" s="24"/>
      <c r="R21" s="28">
        <v>44303.665243055555</v>
      </c>
      <c r="S21" s="29" t="s">
        <v>920</v>
      </c>
      <c r="T21" s="29" t="s">
        <v>921</v>
      </c>
      <c r="U21" s="29" t="s">
        <v>922</v>
      </c>
      <c r="V21" s="30" t="str">
        <f>"010018210204171027560000043327400000000000"</f>
        <v>010018210204171027560000043327400000000000</v>
      </c>
      <c r="W21" s="30" t="str">
        <f>"2759.00"</f>
        <v>2759.00</v>
      </c>
      <c r="X21" s="29" t="s">
        <v>19</v>
      </c>
      <c r="Y21" s="29" t="s">
        <v>923</v>
      </c>
      <c r="Z21" s="32" t="s">
        <v>952</v>
      </c>
      <c r="AA21" s="30"/>
    </row>
    <row r="22" spans="1:27" ht="15.75" customHeight="1" x14ac:dyDescent="0.3">
      <c r="A22" s="25">
        <v>52</v>
      </c>
      <c r="B22" s="25" t="s">
        <v>188</v>
      </c>
      <c r="C22" s="25" t="s">
        <v>182</v>
      </c>
      <c r="D22" s="25" t="s">
        <v>189</v>
      </c>
      <c r="E22" s="26" t="s">
        <v>190</v>
      </c>
      <c r="F22" s="25" t="s">
        <v>19</v>
      </c>
      <c r="G22" s="25">
        <v>29024</v>
      </c>
      <c r="H22" s="25">
        <v>190871.5</v>
      </c>
      <c r="I22" s="27" t="s">
        <v>139</v>
      </c>
      <c r="J22" s="24"/>
      <c r="K22" s="24"/>
      <c r="L22" s="24"/>
      <c r="M22" s="24"/>
      <c r="N22" s="24"/>
      <c r="O22" s="24"/>
      <c r="P22" s="24"/>
      <c r="Q22" s="24"/>
      <c r="R22" s="28">
        <v>44303.648055555554</v>
      </c>
      <c r="S22" s="29" t="s">
        <v>920</v>
      </c>
      <c r="T22" s="29" t="s">
        <v>921</v>
      </c>
      <c r="U22" s="29" t="s">
        <v>953</v>
      </c>
      <c r="V22" s="30" t="str">
        <f>"110715729942"</f>
        <v>110715729942</v>
      </c>
      <c r="W22" s="30" t="str">
        <f>"2000.00"</f>
        <v>2000.00</v>
      </c>
      <c r="X22" s="29" t="s">
        <v>13</v>
      </c>
      <c r="Y22" s="29" t="s">
        <v>954</v>
      </c>
      <c r="Z22" s="32" t="s">
        <v>955</v>
      </c>
      <c r="AA22" s="36"/>
    </row>
    <row r="23" spans="1:27" ht="15.75" customHeight="1" x14ac:dyDescent="0.3">
      <c r="A23" s="25">
        <v>53</v>
      </c>
      <c r="B23" s="25" t="s">
        <v>191</v>
      </c>
      <c r="C23" s="25" t="s">
        <v>182</v>
      </c>
      <c r="D23" s="25" t="s">
        <v>189</v>
      </c>
      <c r="E23" s="26" t="s">
        <v>192</v>
      </c>
      <c r="F23" s="25" t="s">
        <v>19</v>
      </c>
      <c r="G23" s="25">
        <v>26645</v>
      </c>
      <c r="H23" s="25">
        <v>164226.5</v>
      </c>
      <c r="I23" s="27" t="s">
        <v>139</v>
      </c>
      <c r="J23" s="24"/>
      <c r="K23" s="24"/>
      <c r="L23" s="24"/>
      <c r="M23" s="24"/>
      <c r="N23" s="24"/>
      <c r="O23" s="24"/>
      <c r="P23" s="24"/>
      <c r="Q23" s="24"/>
      <c r="R23" s="28">
        <v>44303.574641203704</v>
      </c>
      <c r="S23" s="29" t="s">
        <v>956</v>
      </c>
      <c r="T23" s="29" t="s">
        <v>921</v>
      </c>
      <c r="U23" s="29" t="s">
        <v>948</v>
      </c>
      <c r="V23" s="30" t="str">
        <f>"20624341"</f>
        <v>20624341</v>
      </c>
      <c r="W23" s="30" t="str">
        <f>"12135.00"</f>
        <v>12135.00</v>
      </c>
      <c r="X23" s="29" t="s">
        <v>19</v>
      </c>
      <c r="Y23" s="29" t="s">
        <v>949</v>
      </c>
      <c r="Z23" s="32" t="s">
        <v>957</v>
      </c>
      <c r="AA23" s="30"/>
    </row>
    <row r="24" spans="1:27" ht="15.75" customHeight="1" x14ac:dyDescent="0.3">
      <c r="A24" s="25">
        <v>54</v>
      </c>
      <c r="B24" s="25" t="s">
        <v>193</v>
      </c>
      <c r="C24" s="25" t="s">
        <v>182</v>
      </c>
      <c r="D24" s="25" t="s">
        <v>194</v>
      </c>
      <c r="E24" s="26" t="s">
        <v>195</v>
      </c>
      <c r="F24" s="25" t="s">
        <v>19</v>
      </c>
      <c r="G24" s="25">
        <v>18930</v>
      </c>
      <c r="H24" s="25">
        <v>145296.5</v>
      </c>
      <c r="I24" s="27" t="s">
        <v>139</v>
      </c>
      <c r="J24" s="24"/>
      <c r="K24" s="24"/>
      <c r="L24" s="24"/>
      <c r="M24" s="24"/>
      <c r="N24" s="24"/>
      <c r="O24" s="24"/>
      <c r="P24" s="24"/>
      <c r="Q24" s="24"/>
      <c r="R24" s="28">
        <v>44303.564004629632</v>
      </c>
      <c r="S24" s="29" t="s">
        <v>920</v>
      </c>
      <c r="T24" s="30"/>
      <c r="U24" s="29" t="s">
        <v>940</v>
      </c>
      <c r="V24" s="29" t="s">
        <v>958</v>
      </c>
      <c r="W24" s="30" t="str">
        <f>"20298.00"</f>
        <v>20298.00</v>
      </c>
      <c r="X24" s="29" t="s">
        <v>13</v>
      </c>
      <c r="Y24" s="29" t="s">
        <v>938</v>
      </c>
      <c r="Z24" s="32" t="s">
        <v>930</v>
      </c>
      <c r="AA24" s="36"/>
    </row>
    <row r="25" spans="1:27" ht="15.75" customHeight="1" x14ac:dyDescent="0.3">
      <c r="A25" s="25">
        <v>55</v>
      </c>
      <c r="B25" s="25" t="s">
        <v>196</v>
      </c>
      <c r="C25" s="25" t="s">
        <v>182</v>
      </c>
      <c r="D25" s="25" t="s">
        <v>197</v>
      </c>
      <c r="E25" s="26" t="s">
        <v>198</v>
      </c>
      <c r="F25" s="25" t="s">
        <v>19</v>
      </c>
      <c r="G25" s="25">
        <v>18397</v>
      </c>
      <c r="H25" s="25">
        <v>126899.5</v>
      </c>
      <c r="I25" s="27" t="s">
        <v>139</v>
      </c>
      <c r="J25" s="24"/>
      <c r="K25" s="24"/>
      <c r="L25" s="24"/>
      <c r="M25" s="24"/>
      <c r="N25" s="24"/>
      <c r="O25" s="24"/>
      <c r="P25" s="24"/>
      <c r="Q25" s="24"/>
      <c r="R25" s="28">
        <v>44303.528078703705</v>
      </c>
      <c r="S25" s="29" t="s">
        <v>920</v>
      </c>
      <c r="T25" s="29" t="s">
        <v>921</v>
      </c>
      <c r="U25" s="29" t="s">
        <v>922</v>
      </c>
      <c r="V25" s="30" t="str">
        <f>"010024981504170710240000043327400000000000"</f>
        <v>010024981504170710240000043327400000000000</v>
      </c>
      <c r="W25" s="30" t="str">
        <f>"912.00"</f>
        <v>912.00</v>
      </c>
      <c r="X25" s="29" t="s">
        <v>19</v>
      </c>
      <c r="Y25" s="29" t="s">
        <v>923</v>
      </c>
      <c r="Z25" s="32" t="s">
        <v>952</v>
      </c>
      <c r="AA25" s="30"/>
    </row>
    <row r="26" spans="1:27" ht="15.75" customHeight="1" x14ac:dyDescent="0.3">
      <c r="A26" s="25">
        <v>56</v>
      </c>
      <c r="B26" s="25" t="s">
        <v>199</v>
      </c>
      <c r="C26" s="25" t="s">
        <v>182</v>
      </c>
      <c r="D26" s="25" t="s">
        <v>200</v>
      </c>
      <c r="E26" s="26" t="s">
        <v>201</v>
      </c>
      <c r="F26" s="25" t="s">
        <v>19</v>
      </c>
      <c r="G26" s="25">
        <v>16258</v>
      </c>
      <c r="H26" s="25">
        <v>110641.5</v>
      </c>
      <c r="I26" s="27" t="s">
        <v>139</v>
      </c>
      <c r="J26" s="24"/>
      <c r="K26" s="24"/>
      <c r="L26" s="24"/>
      <c r="M26" s="24"/>
      <c r="N26" s="24"/>
      <c r="O26" s="24"/>
      <c r="P26" s="24"/>
      <c r="Q26" s="24"/>
      <c r="R26" s="28">
        <v>44303.516076388885</v>
      </c>
      <c r="S26" s="29" t="s">
        <v>920</v>
      </c>
      <c r="T26" s="30"/>
      <c r="U26" s="29" t="s">
        <v>959</v>
      </c>
      <c r="V26" s="30" t="str">
        <f>"110712447468"</f>
        <v>110712447468</v>
      </c>
      <c r="W26" s="30" t="str">
        <f>"7600.00"</f>
        <v>7600.00</v>
      </c>
      <c r="X26" s="29" t="s">
        <v>13</v>
      </c>
      <c r="Y26" s="29" t="s">
        <v>954</v>
      </c>
      <c r="Z26" s="32" t="s">
        <v>930</v>
      </c>
      <c r="AA26" s="36"/>
    </row>
    <row r="27" spans="1:27" ht="15.75" customHeight="1" x14ac:dyDescent="0.3">
      <c r="A27" s="25">
        <v>57</v>
      </c>
      <c r="B27" s="25" t="s">
        <v>202</v>
      </c>
      <c r="C27" s="25" t="s">
        <v>182</v>
      </c>
      <c r="D27" s="25" t="s">
        <v>203</v>
      </c>
      <c r="E27" s="26" t="s">
        <v>204</v>
      </c>
      <c r="F27" s="25" t="s">
        <v>19</v>
      </c>
      <c r="G27" s="25">
        <v>10909</v>
      </c>
      <c r="H27" s="25">
        <v>99732.5</v>
      </c>
      <c r="I27" s="27" t="s">
        <v>139</v>
      </c>
      <c r="J27" s="24"/>
      <c r="K27" s="24"/>
      <c r="L27" s="24"/>
      <c r="M27" s="24"/>
      <c r="N27" s="24"/>
      <c r="O27" s="24"/>
      <c r="P27" s="24"/>
      <c r="Q27" s="24"/>
      <c r="R27" s="28">
        <v>44302.652291666665</v>
      </c>
      <c r="S27" s="29" t="s">
        <v>960</v>
      </c>
      <c r="T27" s="29" t="s">
        <v>921</v>
      </c>
      <c r="U27" s="29" t="s">
        <v>948</v>
      </c>
      <c r="V27" s="30" t="str">
        <f>"20578548"</f>
        <v>20578548</v>
      </c>
      <c r="W27" s="30" t="str">
        <f>"2000.00"</f>
        <v>2000.00</v>
      </c>
      <c r="X27" s="29" t="s">
        <v>19</v>
      </c>
      <c r="Y27" s="29" t="s">
        <v>949</v>
      </c>
      <c r="Z27" s="32" t="s">
        <v>961</v>
      </c>
      <c r="AA27" s="30"/>
    </row>
    <row r="28" spans="1:27" ht="15.75" customHeight="1" x14ac:dyDescent="0.3">
      <c r="A28" s="25">
        <v>58</v>
      </c>
      <c r="B28" s="25" t="s">
        <v>205</v>
      </c>
      <c r="C28" s="25" t="s">
        <v>182</v>
      </c>
      <c r="D28" s="25" t="s">
        <v>206</v>
      </c>
      <c r="E28" s="26" t="s">
        <v>207</v>
      </c>
      <c r="F28" s="25" t="s">
        <v>19</v>
      </c>
      <c r="G28" s="25">
        <v>51219</v>
      </c>
      <c r="H28" s="25">
        <v>48513.5</v>
      </c>
      <c r="I28" s="27" t="s">
        <v>139</v>
      </c>
      <c r="J28" s="24"/>
      <c r="K28" s="24"/>
      <c r="L28" s="24"/>
      <c r="M28" s="24"/>
      <c r="N28" s="24"/>
      <c r="O28" s="24"/>
      <c r="P28" s="24"/>
      <c r="Q28" s="24"/>
      <c r="R28" s="28">
        <v>44302.628993055558</v>
      </c>
      <c r="S28" s="29" t="s">
        <v>920</v>
      </c>
      <c r="T28" s="30"/>
      <c r="U28" s="29" t="s">
        <v>962</v>
      </c>
      <c r="V28" s="30" t="str">
        <f>"110638356514"</f>
        <v>110638356514</v>
      </c>
      <c r="W28" s="30" t="str">
        <f>"7600.00"</f>
        <v>7600.00</v>
      </c>
      <c r="X28" s="29" t="s">
        <v>13</v>
      </c>
      <c r="Y28" s="29" t="s">
        <v>954</v>
      </c>
      <c r="Z28" s="32" t="s">
        <v>930</v>
      </c>
      <c r="AA28" s="36"/>
    </row>
    <row r="29" spans="1:27" ht="15.75" customHeight="1" x14ac:dyDescent="0.3">
      <c r="A29" s="25">
        <v>59</v>
      </c>
      <c r="B29" s="25" t="s">
        <v>208</v>
      </c>
      <c r="C29" s="25" t="s">
        <v>209</v>
      </c>
      <c r="D29" s="25" t="s">
        <v>210</v>
      </c>
      <c r="E29" s="26" t="s">
        <v>211</v>
      </c>
      <c r="F29" s="25" t="s">
        <v>19</v>
      </c>
      <c r="G29" s="25">
        <v>6745</v>
      </c>
      <c r="H29" s="25">
        <v>41768.5</v>
      </c>
      <c r="I29" s="27" t="s">
        <v>139</v>
      </c>
      <c r="J29" s="24"/>
      <c r="K29" s="24"/>
      <c r="L29" s="24"/>
      <c r="M29" s="24"/>
      <c r="N29" s="24"/>
      <c r="O29" s="24"/>
      <c r="P29" s="24"/>
      <c r="Q29" s="24"/>
      <c r="R29" s="28">
        <v>44302.591817129629</v>
      </c>
      <c r="S29" s="29" t="s">
        <v>963</v>
      </c>
      <c r="T29" s="29" t="s">
        <v>921</v>
      </c>
      <c r="U29" s="29" t="s">
        <v>948</v>
      </c>
      <c r="V29" s="30" t="str">
        <f>"20571412"</f>
        <v>20571412</v>
      </c>
      <c r="W29" s="30" t="str">
        <f>"13871.00"</f>
        <v>13871.00</v>
      </c>
      <c r="X29" s="29" t="s">
        <v>19</v>
      </c>
      <c r="Y29" s="29" t="s">
        <v>949</v>
      </c>
      <c r="Z29" s="32" t="s">
        <v>139</v>
      </c>
      <c r="AA29" s="30"/>
    </row>
    <row r="30" spans="1:27" ht="15.75" customHeight="1" x14ac:dyDescent="0.3">
      <c r="A30" s="25">
        <v>60</v>
      </c>
      <c r="B30" s="25" t="s">
        <v>212</v>
      </c>
      <c r="C30" s="25" t="s">
        <v>209</v>
      </c>
      <c r="D30" s="25" t="s">
        <v>213</v>
      </c>
      <c r="E30" s="26" t="s">
        <v>214</v>
      </c>
      <c r="F30" s="25" t="s">
        <v>19</v>
      </c>
      <c r="G30" s="25">
        <v>10064</v>
      </c>
      <c r="H30" s="25">
        <v>31704.5</v>
      </c>
      <c r="I30" s="27" t="s">
        <v>139</v>
      </c>
      <c r="J30" s="24"/>
      <c r="K30" s="24"/>
      <c r="L30" s="24"/>
      <c r="M30" s="24"/>
      <c r="N30" s="24"/>
      <c r="O30" s="24"/>
      <c r="P30" s="24"/>
      <c r="Q30" s="24"/>
      <c r="R30" s="28">
        <v>44302.565740740742</v>
      </c>
      <c r="S30" s="29" t="s">
        <v>920</v>
      </c>
      <c r="T30" s="29" t="s">
        <v>921</v>
      </c>
      <c r="U30" s="29" t="s">
        <v>936</v>
      </c>
      <c r="V30" s="29" t="s">
        <v>964</v>
      </c>
      <c r="W30" s="30" t="str">
        <f>"231.40"</f>
        <v>231.40</v>
      </c>
      <c r="X30" s="29" t="s">
        <v>19</v>
      </c>
      <c r="Y30" s="29" t="s">
        <v>938</v>
      </c>
      <c r="Z30" s="32" t="s">
        <v>939</v>
      </c>
      <c r="AA30" s="30"/>
    </row>
    <row r="31" spans="1:27" ht="15.75" customHeight="1" x14ac:dyDescent="0.3">
      <c r="A31" s="25">
        <v>61</v>
      </c>
      <c r="B31" s="25" t="s">
        <v>215</v>
      </c>
      <c r="C31" s="25" t="s">
        <v>209</v>
      </c>
      <c r="D31" s="25" t="s">
        <v>216</v>
      </c>
      <c r="E31" s="26" t="s">
        <v>217</v>
      </c>
      <c r="F31" s="25" t="s">
        <v>19</v>
      </c>
      <c r="G31" s="25">
        <v>11789</v>
      </c>
      <c r="H31" s="25">
        <v>19915.5</v>
      </c>
      <c r="I31" s="27" t="s">
        <v>139</v>
      </c>
      <c r="J31" s="24"/>
      <c r="K31" s="24"/>
      <c r="L31" s="24"/>
      <c r="M31" s="24"/>
      <c r="N31" s="24"/>
      <c r="O31" s="24"/>
      <c r="P31" s="24"/>
      <c r="Q31" s="24"/>
      <c r="R31" s="28">
        <v>44302.565717592595</v>
      </c>
      <c r="S31" s="29" t="s">
        <v>920</v>
      </c>
      <c r="T31" s="30"/>
      <c r="U31" s="29" t="s">
        <v>940</v>
      </c>
      <c r="V31" s="29" t="s">
        <v>964</v>
      </c>
      <c r="W31" s="30" t="str">
        <f>"10600.00"</f>
        <v>10600.00</v>
      </c>
      <c r="X31" s="29" t="s">
        <v>13</v>
      </c>
      <c r="Y31" s="29" t="s">
        <v>938</v>
      </c>
      <c r="Z31" s="32" t="s">
        <v>930</v>
      </c>
      <c r="AA31" s="36"/>
    </row>
    <row r="32" spans="1:27" ht="15.75" customHeight="1" x14ac:dyDescent="0.3">
      <c r="A32" s="25">
        <v>62</v>
      </c>
      <c r="B32" s="25" t="s">
        <v>218</v>
      </c>
      <c r="C32" s="25" t="s">
        <v>209</v>
      </c>
      <c r="D32" s="25" t="s">
        <v>219</v>
      </c>
      <c r="E32" s="26" t="s">
        <v>220</v>
      </c>
      <c r="F32" s="25" t="s">
        <v>19</v>
      </c>
      <c r="G32" s="25">
        <v>12500</v>
      </c>
      <c r="H32" s="25">
        <v>7415.5</v>
      </c>
      <c r="I32" s="27" t="s">
        <v>139</v>
      </c>
      <c r="J32" s="24"/>
      <c r="K32" s="24"/>
      <c r="L32" s="24"/>
      <c r="M32" s="24"/>
      <c r="N32" s="24"/>
      <c r="O32" s="24"/>
      <c r="P32" s="24"/>
      <c r="Q32" s="24"/>
      <c r="R32" s="28">
        <v>44302.533020833333</v>
      </c>
      <c r="S32" s="29" t="s">
        <v>920</v>
      </c>
      <c r="T32" s="30"/>
      <c r="U32" s="29" t="s">
        <v>959</v>
      </c>
      <c r="V32" s="30" t="str">
        <f>"110612002884"</f>
        <v>110612002884</v>
      </c>
      <c r="W32" s="30" t="str">
        <f>"3000.00"</f>
        <v>3000.00</v>
      </c>
      <c r="X32" s="29" t="s">
        <v>13</v>
      </c>
      <c r="Y32" s="29" t="s">
        <v>954</v>
      </c>
      <c r="Z32" s="32" t="s">
        <v>930</v>
      </c>
      <c r="AA32" s="36"/>
    </row>
    <row r="33" spans="1:27" ht="15.75" customHeight="1" x14ac:dyDescent="0.3">
      <c r="A33" s="25">
        <v>63</v>
      </c>
      <c r="B33" s="25" t="s">
        <v>221</v>
      </c>
      <c r="C33" s="25" t="s">
        <v>209</v>
      </c>
      <c r="D33" s="25" t="s">
        <v>222</v>
      </c>
      <c r="E33" s="26" t="s">
        <v>223</v>
      </c>
      <c r="F33" s="25" t="s">
        <v>13</v>
      </c>
      <c r="G33" s="25">
        <v>12500</v>
      </c>
      <c r="H33" s="25">
        <v>19915.5</v>
      </c>
      <c r="I33" s="27" t="s">
        <v>120</v>
      </c>
      <c r="J33" s="24"/>
      <c r="K33" s="24"/>
      <c r="L33" s="24"/>
      <c r="M33" s="24"/>
      <c r="N33" s="24"/>
      <c r="O33" s="24"/>
      <c r="P33" s="24"/>
      <c r="Q33" s="24"/>
      <c r="R33" s="28">
        <v>44301.709444444445</v>
      </c>
      <c r="S33" s="29" t="s">
        <v>965</v>
      </c>
      <c r="T33" s="30"/>
      <c r="U33" s="29" t="s">
        <v>966</v>
      </c>
      <c r="V33" s="30" t="str">
        <f>"110517399580"</f>
        <v>110517399580</v>
      </c>
      <c r="W33" s="30" t="str">
        <f>"3060.00"</f>
        <v>3060.00</v>
      </c>
      <c r="X33" s="29" t="s">
        <v>13</v>
      </c>
      <c r="Y33" s="29" t="s">
        <v>929</v>
      </c>
      <c r="Z33" s="32" t="s">
        <v>930</v>
      </c>
      <c r="AA33" s="36"/>
    </row>
    <row r="34" spans="1:27" ht="15.75" customHeight="1" x14ac:dyDescent="0.3">
      <c r="A34" s="25">
        <v>64</v>
      </c>
      <c r="B34" s="25" t="s">
        <v>224</v>
      </c>
      <c r="C34" s="25" t="s">
        <v>209</v>
      </c>
      <c r="D34" s="25" t="s">
        <v>225</v>
      </c>
      <c r="E34" s="26" t="s">
        <v>226</v>
      </c>
      <c r="F34" s="25" t="s">
        <v>13</v>
      </c>
      <c r="G34" s="25">
        <v>33960</v>
      </c>
      <c r="H34" s="25">
        <v>53875.5</v>
      </c>
      <c r="I34" s="27" t="s">
        <v>227</v>
      </c>
      <c r="J34" s="24"/>
      <c r="K34" s="24"/>
      <c r="L34" s="24"/>
      <c r="M34" s="24"/>
      <c r="N34" s="24"/>
      <c r="O34" s="24"/>
      <c r="P34" s="24"/>
      <c r="Q34" s="24"/>
      <c r="R34" s="28">
        <v>44295.846701388888</v>
      </c>
      <c r="S34" s="29" t="s">
        <v>956</v>
      </c>
      <c r="T34" s="29" t="s">
        <v>921</v>
      </c>
      <c r="U34" s="29" t="s">
        <v>948</v>
      </c>
      <c r="V34" s="30" t="str">
        <f>"20248154"</f>
        <v>20248154</v>
      </c>
      <c r="W34" s="30" t="str">
        <f>"11792.31"</f>
        <v>11792.31</v>
      </c>
      <c r="X34" s="29" t="s">
        <v>19</v>
      </c>
      <c r="Y34" s="29" t="s">
        <v>949</v>
      </c>
      <c r="Z34" s="32" t="s">
        <v>957</v>
      </c>
      <c r="AA34" s="30"/>
    </row>
    <row r="35" spans="1:27" ht="15.75" customHeight="1" x14ac:dyDescent="0.3">
      <c r="A35" s="25">
        <v>65</v>
      </c>
      <c r="B35" s="25" t="s">
        <v>228</v>
      </c>
      <c r="C35" s="25" t="s">
        <v>229</v>
      </c>
      <c r="D35" s="25" t="s">
        <v>230</v>
      </c>
      <c r="E35" s="26" t="s">
        <v>231</v>
      </c>
      <c r="F35" s="25" t="s">
        <v>19</v>
      </c>
      <c r="G35" s="25">
        <v>24193</v>
      </c>
      <c r="H35" s="25">
        <v>29682.5</v>
      </c>
      <c r="I35" s="27" t="s">
        <v>139</v>
      </c>
      <c r="J35" s="24"/>
      <c r="K35" s="24"/>
      <c r="L35" s="24"/>
      <c r="M35" s="24"/>
      <c r="N35" s="24"/>
      <c r="O35" s="24"/>
      <c r="P35" s="24"/>
      <c r="Q35" s="24"/>
      <c r="R35" s="28">
        <v>44295.538310185184</v>
      </c>
      <c r="S35" s="29" t="s">
        <v>920</v>
      </c>
      <c r="T35" s="29" t="s">
        <v>921</v>
      </c>
      <c r="U35" s="29" t="s">
        <v>936</v>
      </c>
      <c r="V35" s="29" t="s">
        <v>967</v>
      </c>
      <c r="W35" s="30" t="str">
        <f>"223.76"</f>
        <v>223.76</v>
      </c>
      <c r="X35" s="29" t="s">
        <v>19</v>
      </c>
      <c r="Y35" s="29" t="s">
        <v>938</v>
      </c>
      <c r="Z35" s="32" t="s">
        <v>939</v>
      </c>
      <c r="AA35" s="30"/>
    </row>
    <row r="36" spans="1:27" ht="15.75" customHeight="1" x14ac:dyDescent="0.3">
      <c r="A36" s="40">
        <v>66</v>
      </c>
      <c r="B36" s="40" t="s">
        <v>232</v>
      </c>
      <c r="C36" s="40" t="s">
        <v>233</v>
      </c>
      <c r="D36" s="40" t="s">
        <v>234</v>
      </c>
      <c r="E36" s="41" t="s">
        <v>235</v>
      </c>
      <c r="F36" s="40" t="s">
        <v>13</v>
      </c>
      <c r="G36" s="40">
        <v>19800</v>
      </c>
      <c r="H36" s="40">
        <v>49482.5</v>
      </c>
      <c r="I36" s="42" t="s">
        <v>120</v>
      </c>
      <c r="J36" s="43">
        <v>21633</v>
      </c>
      <c r="K36" s="43">
        <v>3245</v>
      </c>
      <c r="L36" s="44"/>
      <c r="M36" s="44"/>
      <c r="N36" s="44"/>
      <c r="O36" s="44"/>
      <c r="P36" s="44"/>
      <c r="Q36" s="44"/>
      <c r="R36" s="28">
        <v>44295.538298611114</v>
      </c>
      <c r="S36" s="29" t="s">
        <v>920</v>
      </c>
      <c r="T36" s="30"/>
      <c r="U36" s="29" t="s">
        <v>940</v>
      </c>
      <c r="V36" s="29" t="s">
        <v>967</v>
      </c>
      <c r="W36" s="30" t="str">
        <f>"10250.00"</f>
        <v>10250.00</v>
      </c>
      <c r="X36" s="29" t="s">
        <v>13</v>
      </c>
      <c r="Y36" s="29" t="s">
        <v>938</v>
      </c>
      <c r="Z36" s="45" t="s">
        <v>968</v>
      </c>
      <c r="AA36" s="36"/>
    </row>
    <row r="37" spans="1:27" ht="15.75" customHeight="1" x14ac:dyDescent="0.3">
      <c r="A37" s="25">
        <v>67</v>
      </c>
      <c r="B37" s="25" t="s">
        <v>236</v>
      </c>
      <c r="C37" s="25" t="s">
        <v>237</v>
      </c>
      <c r="D37" s="25" t="s">
        <v>238</v>
      </c>
      <c r="E37" s="26" t="s">
        <v>239</v>
      </c>
      <c r="F37" s="25" t="s">
        <v>19</v>
      </c>
      <c r="G37" s="25">
        <v>20161</v>
      </c>
      <c r="H37" s="25">
        <v>29321.5</v>
      </c>
      <c r="I37" s="27" t="s">
        <v>139</v>
      </c>
      <c r="J37" s="24"/>
      <c r="K37" s="24">
        <f>J36-K36</f>
        <v>18388</v>
      </c>
      <c r="L37" s="24"/>
      <c r="M37" s="24"/>
      <c r="N37" s="24"/>
      <c r="O37" s="24"/>
      <c r="P37" s="24"/>
      <c r="Q37" s="24"/>
      <c r="R37" s="28">
        <v>44294</v>
      </c>
      <c r="S37" s="29" t="s">
        <v>920</v>
      </c>
      <c r="T37" s="29" t="s">
        <v>921</v>
      </c>
      <c r="U37" s="29" t="s">
        <v>969</v>
      </c>
      <c r="V37" s="29" t="s">
        <v>970</v>
      </c>
      <c r="W37" s="30" t="str">
        <f>"1766.06"</f>
        <v>1766.06</v>
      </c>
      <c r="X37" s="29" t="s">
        <v>13</v>
      </c>
      <c r="Y37" s="29" t="s">
        <v>971</v>
      </c>
      <c r="Z37" s="32" t="s">
        <v>972</v>
      </c>
      <c r="AA37" s="36"/>
    </row>
    <row r="38" spans="1:27" ht="15.75" customHeight="1" x14ac:dyDescent="0.3">
      <c r="A38" s="25">
        <v>68</v>
      </c>
      <c r="B38" s="25" t="s">
        <v>240</v>
      </c>
      <c r="C38" s="25" t="s">
        <v>237</v>
      </c>
      <c r="D38" s="25" t="s">
        <v>238</v>
      </c>
      <c r="E38" s="26" t="s">
        <v>241</v>
      </c>
      <c r="F38" s="25" t="s">
        <v>19</v>
      </c>
      <c r="G38" s="25">
        <v>25000</v>
      </c>
      <c r="H38" s="25">
        <v>4321.5</v>
      </c>
      <c r="I38" s="27" t="s">
        <v>139</v>
      </c>
      <c r="J38" s="24"/>
      <c r="K38" s="24"/>
      <c r="L38" s="24"/>
      <c r="M38" s="24"/>
      <c r="N38" s="24"/>
      <c r="O38" s="24"/>
      <c r="P38" s="24"/>
      <c r="Q38" s="24"/>
      <c r="R38" s="28">
        <v>44293.602303240739</v>
      </c>
      <c r="S38" s="29" t="s">
        <v>956</v>
      </c>
      <c r="T38" s="29" t="s">
        <v>921</v>
      </c>
      <c r="U38" s="29" t="s">
        <v>948</v>
      </c>
      <c r="V38" s="30" t="str">
        <f>"20103283"</f>
        <v>20103283</v>
      </c>
      <c r="W38" s="30" t="str">
        <f>"15307.00"</f>
        <v>15307.00</v>
      </c>
      <c r="X38" s="29" t="s">
        <v>19</v>
      </c>
      <c r="Y38" s="29" t="s">
        <v>949</v>
      </c>
      <c r="Z38" s="32" t="s">
        <v>957</v>
      </c>
      <c r="AA38" s="30"/>
    </row>
    <row r="39" spans="1:27" ht="15.75" customHeight="1" x14ac:dyDescent="0.3">
      <c r="A39" s="25">
        <v>69</v>
      </c>
      <c r="B39" s="25" t="s">
        <v>242</v>
      </c>
      <c r="C39" s="25" t="s">
        <v>237</v>
      </c>
      <c r="D39" s="25" t="s">
        <v>243</v>
      </c>
      <c r="E39" s="26" t="s">
        <v>244</v>
      </c>
      <c r="F39" s="25" t="s">
        <v>13</v>
      </c>
      <c r="G39" s="25">
        <v>26548</v>
      </c>
      <c r="H39" s="25">
        <v>30869.5</v>
      </c>
      <c r="I39" s="27" t="s">
        <v>120</v>
      </c>
      <c r="J39" s="37">
        <v>64900</v>
      </c>
      <c r="K39" s="24">
        <f>(J39*0.05)</f>
        <v>3245</v>
      </c>
      <c r="L39" s="24"/>
      <c r="M39" s="24"/>
      <c r="N39" s="24"/>
      <c r="O39" s="24"/>
      <c r="P39" s="24"/>
      <c r="Q39" s="24"/>
      <c r="R39" s="28">
        <v>44291.755844907406</v>
      </c>
      <c r="S39" s="29" t="s">
        <v>920</v>
      </c>
      <c r="T39" s="29" t="s">
        <v>921</v>
      </c>
      <c r="U39" s="29" t="s">
        <v>973</v>
      </c>
      <c r="V39" s="30" t="str">
        <f>"109518280222"</f>
        <v>109518280222</v>
      </c>
      <c r="W39" s="30" t="str">
        <f>"5400.00"</f>
        <v>5400.00</v>
      </c>
      <c r="X39" s="29" t="s">
        <v>13</v>
      </c>
      <c r="Y39" s="29" t="s">
        <v>954</v>
      </c>
      <c r="Z39" s="32" t="s">
        <v>930</v>
      </c>
      <c r="AA39" s="36"/>
    </row>
    <row r="40" spans="1:27" ht="15.75" customHeight="1" x14ac:dyDescent="0.3">
      <c r="A40" s="25">
        <v>70</v>
      </c>
      <c r="B40" s="25" t="s">
        <v>245</v>
      </c>
      <c r="C40" s="25" t="s">
        <v>246</v>
      </c>
      <c r="D40" s="25" t="s">
        <v>247</v>
      </c>
      <c r="E40" s="26" t="s">
        <v>248</v>
      </c>
      <c r="F40" s="25" t="s">
        <v>19</v>
      </c>
      <c r="G40" s="25">
        <v>15950</v>
      </c>
      <c r="H40" s="25">
        <v>14919.5</v>
      </c>
      <c r="I40" s="27" t="s">
        <v>139</v>
      </c>
      <c r="J40" s="24"/>
      <c r="K40" s="24"/>
      <c r="L40" s="24"/>
      <c r="M40" s="24"/>
      <c r="N40" s="24"/>
      <c r="O40" s="24"/>
      <c r="P40" s="24"/>
      <c r="Q40" s="24"/>
      <c r="R40" s="28">
        <v>44291.710833333331</v>
      </c>
      <c r="S40" s="29" t="s">
        <v>920</v>
      </c>
      <c r="T40" s="29" t="s">
        <v>921</v>
      </c>
      <c r="U40" s="29" t="s">
        <v>936</v>
      </c>
      <c r="V40" s="29" t="s">
        <v>974</v>
      </c>
      <c r="W40" s="30" t="str">
        <f>"109.15"</f>
        <v>109.15</v>
      </c>
      <c r="X40" s="29" t="s">
        <v>19</v>
      </c>
      <c r="Y40" s="29" t="s">
        <v>938</v>
      </c>
      <c r="Z40" s="32" t="s">
        <v>939</v>
      </c>
      <c r="AA40" s="30"/>
    </row>
    <row r="41" spans="1:27" ht="15.75" customHeight="1" x14ac:dyDescent="0.3">
      <c r="A41" s="25">
        <v>71</v>
      </c>
      <c r="B41" s="25" t="s">
        <v>249</v>
      </c>
      <c r="C41" s="25" t="s">
        <v>246</v>
      </c>
      <c r="D41" s="25" t="s">
        <v>250</v>
      </c>
      <c r="E41" s="26" t="s">
        <v>251</v>
      </c>
      <c r="F41" s="25" t="s">
        <v>19</v>
      </c>
      <c r="G41" s="25">
        <v>14516</v>
      </c>
      <c r="H41" s="25">
        <v>403.5</v>
      </c>
      <c r="I41" s="27" t="s">
        <v>139</v>
      </c>
      <c r="J41" s="24"/>
      <c r="K41" s="24"/>
      <c r="L41" s="24"/>
      <c r="M41" s="24"/>
      <c r="N41" s="24"/>
      <c r="O41" s="24"/>
      <c r="P41" s="24"/>
      <c r="Q41" s="24"/>
      <c r="R41" s="28">
        <v>44291.710810185185</v>
      </c>
      <c r="S41" s="29" t="s">
        <v>920</v>
      </c>
      <c r="T41" s="30"/>
      <c r="U41" s="29" t="s">
        <v>940</v>
      </c>
      <c r="V41" s="29" t="s">
        <v>974</v>
      </c>
      <c r="W41" s="30" t="str">
        <f t="shared" ref="W41:W43" si="2">"5000.00"</f>
        <v>5000.00</v>
      </c>
      <c r="X41" s="29" t="s">
        <v>13</v>
      </c>
      <c r="Y41" s="29" t="s">
        <v>938</v>
      </c>
      <c r="Z41" s="32" t="s">
        <v>930</v>
      </c>
      <c r="AA41" s="36"/>
    </row>
    <row r="42" spans="1:27" ht="15.75" customHeight="1" x14ac:dyDescent="0.3">
      <c r="A42" s="25">
        <v>72</v>
      </c>
      <c r="B42" s="25" t="s">
        <v>252</v>
      </c>
      <c r="C42" s="25" t="s">
        <v>253</v>
      </c>
      <c r="D42" s="25" t="s">
        <v>254</v>
      </c>
      <c r="E42" s="26" t="s">
        <v>255</v>
      </c>
      <c r="F42" s="25" t="s">
        <v>13</v>
      </c>
      <c r="G42" s="25">
        <v>400000</v>
      </c>
      <c r="H42" s="25">
        <v>400403.5</v>
      </c>
      <c r="I42" s="27" t="s">
        <v>256</v>
      </c>
      <c r="J42" s="24"/>
      <c r="K42" s="24"/>
      <c r="L42" s="24"/>
      <c r="M42" s="24"/>
      <c r="N42" s="24"/>
      <c r="O42" s="24"/>
      <c r="P42" s="24"/>
      <c r="Q42" s="24"/>
      <c r="R42" s="28">
        <v>44291.584386574075</v>
      </c>
      <c r="S42" s="29" t="s">
        <v>920</v>
      </c>
      <c r="T42" s="29" t="s">
        <v>921</v>
      </c>
      <c r="U42" s="29" t="s">
        <v>975</v>
      </c>
      <c r="V42" s="30" t="str">
        <f>"109514586408"</f>
        <v>109514586408</v>
      </c>
      <c r="W42" s="30" t="str">
        <f t="shared" si="2"/>
        <v>5000.00</v>
      </c>
      <c r="X42" s="29" t="s">
        <v>13</v>
      </c>
      <c r="Y42" s="29" t="s">
        <v>954</v>
      </c>
      <c r="Z42" s="32" t="s">
        <v>930</v>
      </c>
      <c r="AA42" s="36"/>
    </row>
    <row r="43" spans="1:27" ht="15.75" customHeight="1" x14ac:dyDescent="0.3">
      <c r="A43" s="25">
        <v>73</v>
      </c>
      <c r="B43" s="25" t="s">
        <v>257</v>
      </c>
      <c r="C43" s="25" t="s">
        <v>253</v>
      </c>
      <c r="D43" s="25" t="s">
        <v>258</v>
      </c>
      <c r="E43" s="26" t="s">
        <v>259</v>
      </c>
      <c r="F43" s="25" t="s">
        <v>13</v>
      </c>
      <c r="G43" s="25">
        <v>12500</v>
      </c>
      <c r="H43" s="25">
        <v>412903.5</v>
      </c>
      <c r="I43" s="27" t="s">
        <v>260</v>
      </c>
      <c r="J43" s="24"/>
      <c r="K43" s="24"/>
      <c r="L43" s="24"/>
      <c r="M43" s="24"/>
      <c r="N43" s="24"/>
      <c r="O43" s="24"/>
      <c r="P43" s="24"/>
      <c r="Q43" s="24"/>
      <c r="R43" s="28">
        <v>44289.48164351852</v>
      </c>
      <c r="S43" s="29" t="s">
        <v>976</v>
      </c>
      <c r="T43" s="29" t="s">
        <v>921</v>
      </c>
      <c r="U43" s="29" t="s">
        <v>948</v>
      </c>
      <c r="V43" s="30" t="str">
        <f>"19894942"</f>
        <v>19894942</v>
      </c>
      <c r="W43" s="30" t="str">
        <f t="shared" si="2"/>
        <v>5000.00</v>
      </c>
      <c r="X43" s="29" t="s">
        <v>19</v>
      </c>
      <c r="Y43" s="29" t="s">
        <v>949</v>
      </c>
      <c r="Z43" s="32" t="s">
        <v>957</v>
      </c>
      <c r="AA43" s="30"/>
    </row>
    <row r="44" spans="1:27" ht="15.75" customHeight="1" x14ac:dyDescent="0.3">
      <c r="A44" s="25">
        <v>74</v>
      </c>
      <c r="B44" s="25" t="s">
        <v>261</v>
      </c>
      <c r="C44" s="25" t="s">
        <v>253</v>
      </c>
      <c r="D44" s="25" t="s">
        <v>262</v>
      </c>
      <c r="E44" s="26" t="s">
        <v>263</v>
      </c>
      <c r="F44" s="25" t="s">
        <v>13</v>
      </c>
      <c r="G44" s="25">
        <v>12135</v>
      </c>
      <c r="H44" s="25">
        <v>425038.5</v>
      </c>
      <c r="I44" s="27" t="s">
        <v>164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15.75" customHeight="1" x14ac:dyDescent="0.3">
      <c r="A45" s="25">
        <v>75</v>
      </c>
      <c r="B45" s="25" t="s">
        <v>264</v>
      </c>
      <c r="C45" s="25" t="s">
        <v>253</v>
      </c>
      <c r="D45" s="25" t="s">
        <v>265</v>
      </c>
      <c r="E45" s="26" t="s">
        <v>266</v>
      </c>
      <c r="F45" s="25" t="s">
        <v>19</v>
      </c>
      <c r="G45" s="25">
        <v>37135</v>
      </c>
      <c r="H45" s="25">
        <v>387903.5</v>
      </c>
      <c r="I45" s="27" t="s">
        <v>139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15.75" customHeight="1" x14ac:dyDescent="0.3">
      <c r="A46" s="25">
        <v>76</v>
      </c>
      <c r="B46" s="25" t="s">
        <v>267</v>
      </c>
      <c r="C46" s="25" t="s">
        <v>253</v>
      </c>
      <c r="D46" s="25" t="s">
        <v>265</v>
      </c>
      <c r="E46" s="26" t="s">
        <v>268</v>
      </c>
      <c r="F46" s="25" t="s">
        <v>19</v>
      </c>
      <c r="G46" s="25">
        <v>16461</v>
      </c>
      <c r="H46" s="25">
        <v>371442.5</v>
      </c>
      <c r="I46" s="27" t="s">
        <v>139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f>(W14+W36)</f>
        <v>22286</v>
      </c>
      <c r="X46" s="24"/>
      <c r="Y46" s="24"/>
      <c r="Z46" s="24"/>
      <c r="AA46" s="24"/>
    </row>
    <row r="47" spans="1:27" ht="15.75" customHeight="1" x14ac:dyDescent="0.3">
      <c r="A47" s="25">
        <v>77</v>
      </c>
      <c r="B47" s="25" t="s">
        <v>269</v>
      </c>
      <c r="C47" s="25" t="s">
        <v>253</v>
      </c>
      <c r="D47" s="25" t="s">
        <v>270</v>
      </c>
      <c r="E47" s="26" t="s">
        <v>271</v>
      </c>
      <c r="F47" s="25" t="s">
        <v>19</v>
      </c>
      <c r="G47" s="25">
        <v>19355</v>
      </c>
      <c r="H47" s="25">
        <v>352087.5</v>
      </c>
      <c r="I47" s="27" t="s">
        <v>139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15.75" customHeight="1" x14ac:dyDescent="0.3">
      <c r="A48" s="25">
        <v>78</v>
      </c>
      <c r="B48" s="25" t="s">
        <v>272</v>
      </c>
      <c r="C48" s="25" t="s">
        <v>253</v>
      </c>
      <c r="D48" s="25" t="s">
        <v>270</v>
      </c>
      <c r="E48" s="26" t="s">
        <v>273</v>
      </c>
      <c r="F48" s="25" t="s">
        <v>19</v>
      </c>
      <c r="G48" s="25">
        <v>52763</v>
      </c>
      <c r="H48" s="25">
        <v>299324.5</v>
      </c>
      <c r="I48" s="27" t="s">
        <v>139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15.75" customHeight="1" x14ac:dyDescent="0.3">
      <c r="A49" s="25">
        <v>79</v>
      </c>
      <c r="B49" s="25" t="s">
        <v>274</v>
      </c>
      <c r="C49" s="25" t="s">
        <v>253</v>
      </c>
      <c r="D49" s="25" t="s">
        <v>275</v>
      </c>
      <c r="E49" s="26" t="s">
        <v>276</v>
      </c>
      <c r="F49" s="25" t="s">
        <v>19</v>
      </c>
      <c r="G49" s="25">
        <v>50000</v>
      </c>
      <c r="H49" s="25">
        <v>249324.5</v>
      </c>
      <c r="I49" s="27" t="s">
        <v>139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15.75" customHeight="1" x14ac:dyDescent="0.3">
      <c r="A50" s="25">
        <v>80</v>
      </c>
      <c r="B50" s="25" t="s">
        <v>277</v>
      </c>
      <c r="C50" s="25" t="s">
        <v>253</v>
      </c>
      <c r="D50" s="25" t="s">
        <v>275</v>
      </c>
      <c r="E50" s="26" t="s">
        <v>278</v>
      </c>
      <c r="F50" s="25" t="s">
        <v>19</v>
      </c>
      <c r="G50" s="25">
        <v>17419</v>
      </c>
      <c r="H50" s="25">
        <v>231905.5</v>
      </c>
      <c r="I50" s="27" t="s">
        <v>139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15.75" customHeight="1" x14ac:dyDescent="0.3">
      <c r="A51" s="25">
        <v>81</v>
      </c>
      <c r="B51" s="25" t="s">
        <v>279</v>
      </c>
      <c r="C51" s="25" t="s">
        <v>253</v>
      </c>
      <c r="D51" s="25" t="s">
        <v>280</v>
      </c>
      <c r="E51" s="26" t="s">
        <v>281</v>
      </c>
      <c r="F51" s="25" t="s">
        <v>19</v>
      </c>
      <c r="G51" s="25">
        <v>53308</v>
      </c>
      <c r="H51" s="25">
        <v>178597.5</v>
      </c>
      <c r="I51" s="27" t="s">
        <v>139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15.75" customHeight="1" x14ac:dyDescent="0.3">
      <c r="A52" s="25">
        <v>82</v>
      </c>
      <c r="B52" s="25" t="s">
        <v>282</v>
      </c>
      <c r="C52" s="25" t="s">
        <v>253</v>
      </c>
      <c r="D52" s="25" t="s">
        <v>280</v>
      </c>
      <c r="E52" s="26" t="s">
        <v>283</v>
      </c>
      <c r="F52" s="25" t="s">
        <v>19</v>
      </c>
      <c r="G52" s="25">
        <v>19355</v>
      </c>
      <c r="H52" s="25">
        <v>159242.5</v>
      </c>
      <c r="I52" s="27" t="s">
        <v>139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15.75" customHeight="1" x14ac:dyDescent="0.3">
      <c r="A53" s="25">
        <v>83</v>
      </c>
      <c r="B53" s="25" t="s">
        <v>284</v>
      </c>
      <c r="C53" s="25" t="s">
        <v>253</v>
      </c>
      <c r="D53" s="25" t="s">
        <v>285</v>
      </c>
      <c r="E53" s="26" t="s">
        <v>286</v>
      </c>
      <c r="F53" s="25" t="s">
        <v>19</v>
      </c>
      <c r="G53" s="25">
        <v>29500</v>
      </c>
      <c r="H53" s="25">
        <v>129742.5</v>
      </c>
      <c r="I53" s="27" t="s">
        <v>139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15.75" customHeight="1" x14ac:dyDescent="0.3">
      <c r="A54" s="25">
        <v>84</v>
      </c>
      <c r="B54" s="25" t="s">
        <v>287</v>
      </c>
      <c r="C54" s="25" t="s">
        <v>253</v>
      </c>
      <c r="D54" s="25" t="s">
        <v>288</v>
      </c>
      <c r="E54" s="26" t="s">
        <v>289</v>
      </c>
      <c r="F54" s="25" t="s">
        <v>19</v>
      </c>
      <c r="G54" s="25">
        <v>50000</v>
      </c>
      <c r="H54" s="25">
        <v>79742.5</v>
      </c>
      <c r="I54" s="27" t="s">
        <v>139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15.75" customHeight="1" x14ac:dyDescent="0.3">
      <c r="A55" s="25">
        <v>85</v>
      </c>
      <c r="B55" s="25" t="s">
        <v>290</v>
      </c>
      <c r="C55" s="25" t="s">
        <v>253</v>
      </c>
      <c r="D55" s="25" t="s">
        <v>291</v>
      </c>
      <c r="E55" s="26" t="s">
        <v>292</v>
      </c>
      <c r="F55" s="25" t="s">
        <v>19</v>
      </c>
      <c r="G55" s="25">
        <v>16839</v>
      </c>
      <c r="H55" s="25">
        <v>62903.5</v>
      </c>
      <c r="I55" s="27" t="s">
        <v>139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15.75" customHeight="1" x14ac:dyDescent="0.3">
      <c r="A56" s="25">
        <v>86</v>
      </c>
      <c r="B56" s="25" t="s">
        <v>293</v>
      </c>
      <c r="C56" s="25" t="s">
        <v>253</v>
      </c>
      <c r="D56" s="25" t="s">
        <v>291</v>
      </c>
      <c r="E56" s="26" t="s">
        <v>294</v>
      </c>
      <c r="F56" s="25" t="s">
        <v>19</v>
      </c>
      <c r="G56" s="25">
        <v>50000</v>
      </c>
      <c r="H56" s="25">
        <v>12903.5</v>
      </c>
      <c r="I56" s="27" t="s">
        <v>139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15.75" customHeight="1" x14ac:dyDescent="0.3">
      <c r="A57" s="25">
        <v>87</v>
      </c>
      <c r="B57" s="25" t="s">
        <v>295</v>
      </c>
      <c r="C57" s="25" t="s">
        <v>296</v>
      </c>
      <c r="D57" s="25" t="s">
        <v>297</v>
      </c>
      <c r="E57" s="26" t="s">
        <v>298</v>
      </c>
      <c r="F57" s="25" t="s">
        <v>13</v>
      </c>
      <c r="G57" s="25">
        <v>17500</v>
      </c>
      <c r="H57" s="25">
        <v>30403.5</v>
      </c>
      <c r="I57" s="27" t="s">
        <v>299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15.75" customHeight="1" x14ac:dyDescent="0.3">
      <c r="A58" s="25">
        <v>88</v>
      </c>
      <c r="B58" s="25" t="s">
        <v>300</v>
      </c>
      <c r="C58" s="25" t="s">
        <v>296</v>
      </c>
      <c r="D58" s="25" t="s">
        <v>301</v>
      </c>
      <c r="E58" s="26" t="s">
        <v>302</v>
      </c>
      <c r="F58" s="25" t="s">
        <v>19</v>
      </c>
      <c r="G58" s="25">
        <v>17500</v>
      </c>
      <c r="H58" s="25">
        <v>12903.5</v>
      </c>
      <c r="I58" s="27" t="s">
        <v>299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15.75" customHeight="1" x14ac:dyDescent="0.3">
      <c r="A59" s="25">
        <v>89</v>
      </c>
      <c r="B59" s="25" t="s">
        <v>303</v>
      </c>
      <c r="C59" s="25" t="s">
        <v>296</v>
      </c>
      <c r="D59" s="25" t="s">
        <v>304</v>
      </c>
      <c r="E59" s="26" t="s">
        <v>305</v>
      </c>
      <c r="F59" s="25" t="s">
        <v>19</v>
      </c>
      <c r="G59" s="25">
        <v>118</v>
      </c>
      <c r="H59" s="25">
        <v>12785.5</v>
      </c>
      <c r="I59" s="27" t="s">
        <v>306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15.75" customHeight="1" x14ac:dyDescent="0.3">
      <c r="A60" s="25">
        <v>90</v>
      </c>
      <c r="B60" s="25" t="s">
        <v>307</v>
      </c>
      <c r="C60" s="25" t="s">
        <v>308</v>
      </c>
      <c r="D60" s="25" t="s">
        <v>309</v>
      </c>
      <c r="E60" s="26" t="s">
        <v>310</v>
      </c>
      <c r="F60" s="25" t="s">
        <v>13</v>
      </c>
      <c r="G60" s="25">
        <v>15000</v>
      </c>
      <c r="H60" s="25">
        <v>27785.5</v>
      </c>
      <c r="I60" s="27" t="s">
        <v>120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</row>
    <row r="61" spans="1:27" ht="15.75" customHeight="1" x14ac:dyDescent="0.3">
      <c r="A61" s="25">
        <v>91</v>
      </c>
      <c r="B61" s="25" t="s">
        <v>311</v>
      </c>
      <c r="C61" s="25" t="s">
        <v>312</v>
      </c>
      <c r="D61" s="25" t="s">
        <v>313</v>
      </c>
      <c r="E61" s="26" t="s">
        <v>314</v>
      </c>
      <c r="F61" s="25" t="s">
        <v>13</v>
      </c>
      <c r="G61" s="25">
        <v>17700</v>
      </c>
      <c r="H61" s="25">
        <v>45485.5</v>
      </c>
      <c r="I61" s="27" t="s">
        <v>120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1:27" ht="15.75" customHeight="1" x14ac:dyDescent="0.3">
      <c r="A62" s="25">
        <v>92</v>
      </c>
      <c r="B62" s="25" t="s">
        <v>315</v>
      </c>
      <c r="C62" s="25" t="s">
        <v>312</v>
      </c>
      <c r="D62" s="25" t="s">
        <v>316</v>
      </c>
      <c r="E62" s="26" t="s">
        <v>317</v>
      </c>
      <c r="F62" s="25" t="s">
        <v>13</v>
      </c>
      <c r="G62" s="25">
        <v>17500</v>
      </c>
      <c r="H62" s="25">
        <v>62985.5</v>
      </c>
      <c r="I62" s="27" t="s">
        <v>120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</row>
    <row r="63" spans="1:27" ht="15.75" customHeight="1" x14ac:dyDescent="0.3">
      <c r="A63" s="25">
        <v>93</v>
      </c>
      <c r="B63" s="25" t="s">
        <v>318</v>
      </c>
      <c r="C63" s="25" t="s">
        <v>319</v>
      </c>
      <c r="D63" s="25" t="s">
        <v>320</v>
      </c>
      <c r="E63" s="26" t="s">
        <v>321</v>
      </c>
      <c r="F63" s="25" t="s">
        <v>13</v>
      </c>
      <c r="G63" s="25">
        <v>850000</v>
      </c>
      <c r="H63" s="25">
        <v>912985.5</v>
      </c>
      <c r="I63" s="27" t="s">
        <v>14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</row>
    <row r="64" spans="1:27" ht="15.75" customHeight="1" x14ac:dyDescent="0.3">
      <c r="A64" s="25">
        <v>94</v>
      </c>
      <c r="B64" s="25" t="s">
        <v>322</v>
      </c>
      <c r="C64" s="25" t="s">
        <v>323</v>
      </c>
      <c r="D64" s="25" t="s">
        <v>324</v>
      </c>
      <c r="E64" s="26" t="s">
        <v>325</v>
      </c>
      <c r="F64" s="25" t="s">
        <v>19</v>
      </c>
      <c r="G64" s="25">
        <v>1930</v>
      </c>
      <c r="H64" s="25">
        <v>911055.5</v>
      </c>
      <c r="I64" s="27" t="s">
        <v>326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spans="1:27" ht="15.75" customHeight="1" x14ac:dyDescent="0.3">
      <c r="A65" s="25">
        <v>95</v>
      </c>
      <c r="B65" s="25" t="s">
        <v>327</v>
      </c>
      <c r="C65" s="25" t="s">
        <v>323</v>
      </c>
      <c r="D65" s="25" t="s">
        <v>328</v>
      </c>
      <c r="E65" s="26" t="s">
        <v>329</v>
      </c>
      <c r="F65" s="25" t="s">
        <v>19</v>
      </c>
      <c r="G65" s="25">
        <v>1171</v>
      </c>
      <c r="H65" s="25">
        <v>909884.5</v>
      </c>
      <c r="I65" s="27" t="s">
        <v>326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</row>
    <row r="66" spans="1:27" ht="15.75" customHeight="1" x14ac:dyDescent="0.3">
      <c r="A66" s="25">
        <v>96</v>
      </c>
      <c r="B66" s="25" t="s">
        <v>330</v>
      </c>
      <c r="C66" s="25" t="s">
        <v>323</v>
      </c>
      <c r="D66" s="25" t="s">
        <v>328</v>
      </c>
      <c r="E66" s="26" t="s">
        <v>331</v>
      </c>
      <c r="F66" s="25" t="s">
        <v>19</v>
      </c>
      <c r="G66" s="25">
        <v>9739</v>
      </c>
      <c r="H66" s="25">
        <v>900145.5</v>
      </c>
      <c r="I66" s="27" t="s">
        <v>332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</row>
    <row r="67" spans="1:27" ht="15.75" customHeight="1" x14ac:dyDescent="0.3">
      <c r="A67" s="25">
        <v>97</v>
      </c>
      <c r="B67" s="25" t="s">
        <v>333</v>
      </c>
      <c r="C67" s="25" t="s">
        <v>323</v>
      </c>
      <c r="D67" s="25" t="s">
        <v>334</v>
      </c>
      <c r="E67" s="26" t="s">
        <v>335</v>
      </c>
      <c r="F67" s="25" t="s">
        <v>19</v>
      </c>
      <c r="G67" s="25">
        <v>1000</v>
      </c>
      <c r="H67" s="25">
        <v>899145.5</v>
      </c>
      <c r="I67" s="27" t="s">
        <v>326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</row>
    <row r="68" spans="1:27" ht="15.75" customHeight="1" x14ac:dyDescent="0.3">
      <c r="A68" s="25">
        <v>98</v>
      </c>
      <c r="B68" s="25" t="s">
        <v>336</v>
      </c>
      <c r="C68" s="25" t="s">
        <v>323</v>
      </c>
      <c r="D68" s="25" t="s">
        <v>334</v>
      </c>
      <c r="E68" s="26" t="s">
        <v>337</v>
      </c>
      <c r="F68" s="25" t="s">
        <v>19</v>
      </c>
      <c r="G68" s="25">
        <v>1000</v>
      </c>
      <c r="H68" s="25">
        <v>898145.5</v>
      </c>
      <c r="I68" s="27" t="s">
        <v>326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</row>
    <row r="69" spans="1:27" ht="15.75" customHeight="1" x14ac:dyDescent="0.3">
      <c r="A69" s="25">
        <v>99</v>
      </c>
      <c r="B69" s="25" t="s">
        <v>338</v>
      </c>
      <c r="C69" s="25" t="s">
        <v>323</v>
      </c>
      <c r="D69" s="25" t="s">
        <v>334</v>
      </c>
      <c r="E69" s="26" t="s">
        <v>339</v>
      </c>
      <c r="F69" s="25" t="s">
        <v>19</v>
      </c>
      <c r="G69" s="25">
        <v>59784</v>
      </c>
      <c r="H69" s="25">
        <v>838361.5</v>
      </c>
      <c r="I69" s="27" t="s">
        <v>326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</row>
    <row r="70" spans="1:27" ht="15.75" customHeight="1" x14ac:dyDescent="0.3">
      <c r="A70" s="25">
        <v>100</v>
      </c>
      <c r="B70" s="25" t="s">
        <v>340</v>
      </c>
      <c r="C70" s="25" t="s">
        <v>323</v>
      </c>
      <c r="D70" s="25" t="s">
        <v>341</v>
      </c>
      <c r="E70" s="26" t="s">
        <v>342</v>
      </c>
      <c r="F70" s="25" t="s">
        <v>19</v>
      </c>
      <c r="G70" s="25">
        <v>105350</v>
      </c>
      <c r="H70" s="25">
        <v>733011.5</v>
      </c>
      <c r="I70" s="27" t="s">
        <v>125</v>
      </c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</row>
    <row r="71" spans="1:27" ht="15.75" customHeight="1" x14ac:dyDescent="0.3">
      <c r="A71" s="25">
        <v>101</v>
      </c>
      <c r="B71" s="25" t="s">
        <v>343</v>
      </c>
      <c r="C71" s="25" t="s">
        <v>323</v>
      </c>
      <c r="D71" s="25" t="s">
        <v>341</v>
      </c>
      <c r="E71" s="26" t="s">
        <v>344</v>
      </c>
      <c r="F71" s="25" t="s">
        <v>19</v>
      </c>
      <c r="G71" s="25">
        <v>42630.400000000001</v>
      </c>
      <c r="H71" s="25">
        <v>690381.1</v>
      </c>
      <c r="I71" s="27" t="s">
        <v>345</v>
      </c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</row>
    <row r="72" spans="1:27" ht="15.75" customHeight="1" x14ac:dyDescent="0.3">
      <c r="A72" s="25">
        <v>102</v>
      </c>
      <c r="B72" s="25" t="s">
        <v>346</v>
      </c>
      <c r="C72" s="25" t="s">
        <v>323</v>
      </c>
      <c r="D72" s="25" t="s">
        <v>347</v>
      </c>
      <c r="E72" s="26" t="s">
        <v>348</v>
      </c>
      <c r="F72" s="25" t="s">
        <v>19</v>
      </c>
      <c r="G72" s="25">
        <v>20000</v>
      </c>
      <c r="H72" s="25">
        <v>670381.1</v>
      </c>
      <c r="I72" s="27" t="s">
        <v>332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</row>
    <row r="73" spans="1:27" ht="15.75" customHeight="1" x14ac:dyDescent="0.3">
      <c r="A73" s="25">
        <v>103</v>
      </c>
      <c r="B73" s="25" t="s">
        <v>349</v>
      </c>
      <c r="C73" s="25" t="s">
        <v>323</v>
      </c>
      <c r="D73" s="25" t="s">
        <v>347</v>
      </c>
      <c r="E73" s="26" t="s">
        <v>350</v>
      </c>
      <c r="F73" s="25" t="s">
        <v>19</v>
      </c>
      <c r="G73" s="25">
        <v>160000</v>
      </c>
      <c r="H73" s="25">
        <v>510381.1</v>
      </c>
      <c r="I73" s="27" t="s">
        <v>139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</row>
    <row r="74" spans="1:27" ht="15.75" customHeight="1" x14ac:dyDescent="0.3">
      <c r="A74" s="25">
        <v>104</v>
      </c>
      <c r="B74" s="25" t="s">
        <v>351</v>
      </c>
      <c r="C74" s="25" t="s">
        <v>323</v>
      </c>
      <c r="D74" s="25" t="s">
        <v>352</v>
      </c>
      <c r="E74" s="26" t="s">
        <v>353</v>
      </c>
      <c r="F74" s="25" t="s">
        <v>19</v>
      </c>
      <c r="G74" s="25">
        <v>25062</v>
      </c>
      <c r="H74" s="25">
        <v>485319.1</v>
      </c>
      <c r="I74" s="27" t="s">
        <v>139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</row>
    <row r="75" spans="1:27" ht="15.75" customHeight="1" x14ac:dyDescent="0.3">
      <c r="A75" s="25">
        <v>105</v>
      </c>
      <c r="B75" s="25" t="s">
        <v>354</v>
      </c>
      <c r="C75" s="25" t="s">
        <v>323</v>
      </c>
      <c r="D75" s="25" t="s">
        <v>355</v>
      </c>
      <c r="E75" s="26" t="s">
        <v>356</v>
      </c>
      <c r="F75" s="25" t="s">
        <v>19</v>
      </c>
      <c r="G75" s="25">
        <v>35000</v>
      </c>
      <c r="H75" s="25">
        <v>450319.1</v>
      </c>
      <c r="I75" s="27" t="s">
        <v>139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</row>
    <row r="76" spans="1:27" ht="15.75" customHeight="1" x14ac:dyDescent="0.3">
      <c r="A76" s="25">
        <v>106</v>
      </c>
      <c r="B76" s="25" t="s">
        <v>357</v>
      </c>
      <c r="C76" s="25" t="s">
        <v>323</v>
      </c>
      <c r="D76" s="25" t="s">
        <v>355</v>
      </c>
      <c r="E76" s="26" t="s">
        <v>358</v>
      </c>
      <c r="F76" s="25" t="s">
        <v>19</v>
      </c>
      <c r="G76" s="25">
        <v>21169</v>
      </c>
      <c r="H76" s="25">
        <v>429150.1</v>
      </c>
      <c r="I76" s="27" t="s">
        <v>139</v>
      </c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</row>
    <row r="77" spans="1:27" ht="15.75" customHeight="1" x14ac:dyDescent="0.3">
      <c r="A77" s="25">
        <v>107</v>
      </c>
      <c r="B77" s="25" t="s">
        <v>359</v>
      </c>
      <c r="C77" s="25" t="s">
        <v>323</v>
      </c>
      <c r="D77" s="25" t="s">
        <v>360</v>
      </c>
      <c r="E77" s="26" t="s">
        <v>361</v>
      </c>
      <c r="F77" s="25" t="s">
        <v>19</v>
      </c>
      <c r="G77" s="25">
        <v>50000</v>
      </c>
      <c r="H77" s="25">
        <v>379150.1</v>
      </c>
      <c r="I77" s="27" t="s">
        <v>139</v>
      </c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</row>
    <row r="78" spans="1:27" ht="15.75" customHeight="1" x14ac:dyDescent="0.3">
      <c r="A78" s="25">
        <v>108</v>
      </c>
      <c r="B78" s="25" t="s">
        <v>362</v>
      </c>
      <c r="C78" s="25" t="s">
        <v>323</v>
      </c>
      <c r="D78" s="25" t="s">
        <v>360</v>
      </c>
      <c r="E78" s="26" t="s">
        <v>363</v>
      </c>
      <c r="F78" s="25" t="s">
        <v>19</v>
      </c>
      <c r="G78" s="25">
        <v>50000</v>
      </c>
      <c r="H78" s="25">
        <v>329150.09999999998</v>
      </c>
      <c r="I78" s="27" t="s">
        <v>139</v>
      </c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</row>
    <row r="79" spans="1:27" ht="15.75" customHeight="1" x14ac:dyDescent="0.3">
      <c r="A79" s="25">
        <v>109</v>
      </c>
      <c r="B79" s="25" t="s">
        <v>364</v>
      </c>
      <c r="C79" s="25" t="s">
        <v>323</v>
      </c>
      <c r="D79" s="25" t="s">
        <v>365</v>
      </c>
      <c r="E79" s="26" t="s">
        <v>366</v>
      </c>
      <c r="F79" s="25" t="s">
        <v>13</v>
      </c>
      <c r="G79" s="25">
        <v>1</v>
      </c>
      <c r="H79" s="25">
        <v>329151.09999999998</v>
      </c>
      <c r="I79" s="27" t="s">
        <v>151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</row>
    <row r="80" spans="1:27" ht="15.75" customHeight="1" x14ac:dyDescent="0.3">
      <c r="A80" s="25">
        <v>110</v>
      </c>
      <c r="B80" s="25" t="s">
        <v>367</v>
      </c>
      <c r="C80" s="25" t="s">
        <v>323</v>
      </c>
      <c r="D80" s="25" t="s">
        <v>368</v>
      </c>
      <c r="E80" s="26" t="s">
        <v>369</v>
      </c>
      <c r="F80" s="25" t="s">
        <v>13</v>
      </c>
      <c r="G80" s="25">
        <v>1</v>
      </c>
      <c r="H80" s="25">
        <v>329152.09999999998</v>
      </c>
      <c r="I80" s="27" t="s">
        <v>370</v>
      </c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  <row r="81" spans="1:27" ht="15.75" customHeight="1" x14ac:dyDescent="0.3">
      <c r="A81" s="25">
        <v>111</v>
      </c>
      <c r="B81" s="25" t="s">
        <v>371</v>
      </c>
      <c r="C81" s="25" t="s">
        <v>323</v>
      </c>
      <c r="D81" s="25" t="s">
        <v>372</v>
      </c>
      <c r="E81" s="26" t="s">
        <v>373</v>
      </c>
      <c r="F81" s="25" t="s">
        <v>13</v>
      </c>
      <c r="G81" s="25">
        <v>1</v>
      </c>
      <c r="H81" s="25">
        <v>329153.09999999998</v>
      </c>
      <c r="I81" s="27" t="s">
        <v>374</v>
      </c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spans="1:27" ht="15.75" customHeight="1" x14ac:dyDescent="0.3">
      <c r="A82" s="25">
        <v>112</v>
      </c>
      <c r="B82" s="25" t="s">
        <v>375</v>
      </c>
      <c r="C82" s="25" t="s">
        <v>376</v>
      </c>
      <c r="D82" s="25" t="s">
        <v>377</v>
      </c>
      <c r="E82" s="26" t="s">
        <v>378</v>
      </c>
      <c r="F82" s="25" t="s">
        <v>13</v>
      </c>
      <c r="G82" s="25">
        <v>1.05</v>
      </c>
      <c r="H82" s="25">
        <v>329154.15000000002</v>
      </c>
      <c r="I82" s="27" t="s">
        <v>151</v>
      </c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1:27" ht="15.75" customHeight="1" x14ac:dyDescent="0.3">
      <c r="A83" s="25">
        <v>113</v>
      </c>
      <c r="B83" s="25" t="s">
        <v>379</v>
      </c>
      <c r="C83" s="25" t="s">
        <v>376</v>
      </c>
      <c r="D83" s="25" t="s">
        <v>380</v>
      </c>
      <c r="E83" s="26" t="s">
        <v>381</v>
      </c>
      <c r="F83" s="25" t="s">
        <v>13</v>
      </c>
      <c r="G83" s="25">
        <v>1</v>
      </c>
      <c r="H83" s="25">
        <v>329155.15000000002</v>
      </c>
      <c r="I83" s="27" t="s">
        <v>382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1:27" ht="15.75" customHeight="1" x14ac:dyDescent="0.3">
      <c r="A84" s="25">
        <v>114</v>
      </c>
      <c r="B84" s="25" t="s">
        <v>383</v>
      </c>
      <c r="C84" s="25" t="s">
        <v>376</v>
      </c>
      <c r="D84" s="25" t="s">
        <v>384</v>
      </c>
      <c r="E84" s="26" t="s">
        <v>385</v>
      </c>
      <c r="F84" s="25" t="s">
        <v>13</v>
      </c>
      <c r="G84" s="25">
        <v>11</v>
      </c>
      <c r="H84" s="25">
        <v>329166.15000000002</v>
      </c>
      <c r="I84" s="27" t="s">
        <v>151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  <row r="85" spans="1:27" ht="15.75" customHeight="1" x14ac:dyDescent="0.3">
      <c r="A85" s="25">
        <v>115</v>
      </c>
      <c r="B85" s="25" t="s">
        <v>386</v>
      </c>
      <c r="C85" s="25" t="s">
        <v>387</v>
      </c>
      <c r="D85" s="25" t="s">
        <v>388</v>
      </c>
      <c r="E85" s="26" t="s">
        <v>389</v>
      </c>
      <c r="F85" s="25" t="s">
        <v>13</v>
      </c>
      <c r="G85" s="25">
        <v>0.98</v>
      </c>
      <c r="H85" s="25">
        <v>329167.13</v>
      </c>
      <c r="I85" s="27" t="s">
        <v>151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</row>
    <row r="86" spans="1:27" ht="15.75" customHeight="1" x14ac:dyDescent="0.3">
      <c r="A86" s="25">
        <v>116</v>
      </c>
      <c r="B86" s="25" t="s">
        <v>390</v>
      </c>
      <c r="C86" s="25" t="s">
        <v>387</v>
      </c>
      <c r="D86" s="25" t="s">
        <v>391</v>
      </c>
      <c r="E86" s="26" t="s">
        <v>392</v>
      </c>
      <c r="F86" s="25" t="s">
        <v>13</v>
      </c>
      <c r="G86" s="25">
        <v>5000</v>
      </c>
      <c r="H86" s="25">
        <v>334167.13</v>
      </c>
      <c r="I86" s="46" t="s">
        <v>120</v>
      </c>
      <c r="J86" s="47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</row>
    <row r="87" spans="1:27" ht="15.75" customHeight="1" x14ac:dyDescent="0.3">
      <c r="A87" s="25">
        <v>117</v>
      </c>
      <c r="B87" s="25" t="s">
        <v>393</v>
      </c>
      <c r="C87" s="25" t="s">
        <v>387</v>
      </c>
      <c r="D87" s="25" t="s">
        <v>394</v>
      </c>
      <c r="E87" s="26" t="s">
        <v>395</v>
      </c>
      <c r="F87" s="25" t="s">
        <v>19</v>
      </c>
      <c r="G87" s="25">
        <v>25000</v>
      </c>
      <c r="H87" s="25">
        <v>309167.13</v>
      </c>
      <c r="I87" s="27" t="s">
        <v>396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</row>
    <row r="88" spans="1:27" ht="15.75" customHeight="1" x14ac:dyDescent="0.3">
      <c r="A88" s="25">
        <v>118</v>
      </c>
      <c r="B88" s="25" t="s">
        <v>397</v>
      </c>
      <c r="C88" s="25" t="s">
        <v>387</v>
      </c>
      <c r="D88" s="25" t="s">
        <v>398</v>
      </c>
      <c r="E88" s="26" t="s">
        <v>399</v>
      </c>
      <c r="F88" s="38" t="s">
        <v>13</v>
      </c>
      <c r="G88" s="38">
        <v>5000</v>
      </c>
      <c r="H88" s="25">
        <v>314167.13</v>
      </c>
      <c r="I88" s="39" t="s">
        <v>120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</row>
    <row r="89" spans="1:27" ht="15.75" customHeight="1" x14ac:dyDescent="0.3">
      <c r="A89" s="25">
        <v>119</v>
      </c>
      <c r="B89" s="25" t="s">
        <v>400</v>
      </c>
      <c r="C89" s="25" t="s">
        <v>401</v>
      </c>
      <c r="D89" s="25" t="s">
        <v>402</v>
      </c>
      <c r="E89" s="26" t="s">
        <v>403</v>
      </c>
      <c r="F89" s="25" t="s">
        <v>13</v>
      </c>
      <c r="G89" s="25">
        <v>23600</v>
      </c>
      <c r="H89" s="25">
        <v>337767.13</v>
      </c>
      <c r="I89" s="27" t="s">
        <v>120</v>
      </c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</row>
    <row r="90" spans="1:27" ht="15.75" customHeight="1" x14ac:dyDescent="0.3">
      <c r="A90" s="25">
        <v>120</v>
      </c>
      <c r="B90" s="25" t="s">
        <v>404</v>
      </c>
      <c r="C90" s="25" t="s">
        <v>401</v>
      </c>
      <c r="D90" s="25" t="s">
        <v>405</v>
      </c>
      <c r="E90" s="26" t="s">
        <v>406</v>
      </c>
      <c r="F90" s="25" t="s">
        <v>19</v>
      </c>
      <c r="G90" s="25">
        <v>6000</v>
      </c>
      <c r="H90" s="25">
        <v>331767.13</v>
      </c>
      <c r="I90" s="27" t="s">
        <v>326</v>
      </c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1:27" ht="15.75" customHeight="1" x14ac:dyDescent="0.3">
      <c r="A91" s="25">
        <v>121</v>
      </c>
      <c r="B91" s="25" t="s">
        <v>407</v>
      </c>
      <c r="C91" s="25" t="s">
        <v>401</v>
      </c>
      <c r="D91" s="25" t="s">
        <v>408</v>
      </c>
      <c r="E91" s="26" t="s">
        <v>409</v>
      </c>
      <c r="F91" s="25" t="s">
        <v>19</v>
      </c>
      <c r="G91" s="25">
        <v>6900</v>
      </c>
      <c r="H91" s="25">
        <v>324867.13</v>
      </c>
      <c r="I91" s="27" t="s">
        <v>410</v>
      </c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</row>
    <row r="92" spans="1:27" ht="15.75" customHeight="1" x14ac:dyDescent="0.3">
      <c r="A92" s="25">
        <v>122</v>
      </c>
      <c r="B92" s="25" t="s">
        <v>411</v>
      </c>
      <c r="C92" s="25" t="s">
        <v>401</v>
      </c>
      <c r="D92" s="25" t="s">
        <v>408</v>
      </c>
      <c r="E92" s="26" t="s">
        <v>412</v>
      </c>
      <c r="F92" s="25" t="s">
        <v>19</v>
      </c>
      <c r="G92" s="25">
        <v>6900</v>
      </c>
      <c r="H92" s="25">
        <v>317967.13</v>
      </c>
      <c r="I92" s="27" t="s">
        <v>410</v>
      </c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</row>
    <row r="93" spans="1:27" ht="15.75" customHeight="1" x14ac:dyDescent="0.3">
      <c r="A93" s="25">
        <v>123</v>
      </c>
      <c r="B93" s="25" t="s">
        <v>413</v>
      </c>
      <c r="C93" s="25" t="s">
        <v>401</v>
      </c>
      <c r="D93" s="25" t="s">
        <v>414</v>
      </c>
      <c r="E93" s="26" t="s">
        <v>415</v>
      </c>
      <c r="F93" s="25" t="s">
        <v>19</v>
      </c>
      <c r="G93" s="25">
        <v>6900</v>
      </c>
      <c r="H93" s="25">
        <v>311067.13</v>
      </c>
      <c r="I93" s="27" t="s">
        <v>410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1:27" ht="15.75" customHeight="1" x14ac:dyDescent="0.3">
      <c r="A94" s="25">
        <v>124</v>
      </c>
      <c r="B94" s="25" t="s">
        <v>416</v>
      </c>
      <c r="C94" s="25" t="s">
        <v>417</v>
      </c>
      <c r="D94" s="25" t="s">
        <v>418</v>
      </c>
      <c r="E94" s="26" t="s">
        <v>419</v>
      </c>
      <c r="F94" s="25" t="s">
        <v>13</v>
      </c>
      <c r="G94" s="38">
        <v>26008</v>
      </c>
      <c r="H94" s="38">
        <v>337075.13</v>
      </c>
      <c r="I94" s="39" t="s">
        <v>420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</row>
    <row r="95" spans="1:27" ht="15.75" customHeight="1" x14ac:dyDescent="0.3">
      <c r="A95" s="25">
        <v>125</v>
      </c>
      <c r="B95" s="25" t="s">
        <v>421</v>
      </c>
      <c r="C95" s="25" t="s">
        <v>417</v>
      </c>
      <c r="D95" s="25" t="s">
        <v>422</v>
      </c>
      <c r="E95" s="26" t="s">
        <v>423</v>
      </c>
      <c r="F95" s="25" t="s">
        <v>13</v>
      </c>
      <c r="G95" s="25">
        <v>13767</v>
      </c>
      <c r="H95" s="25">
        <v>350842.13</v>
      </c>
      <c r="I95" s="27" t="s">
        <v>120</v>
      </c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</row>
    <row r="96" spans="1:27" ht="15.75" customHeight="1" x14ac:dyDescent="0.3">
      <c r="A96" s="25">
        <v>126</v>
      </c>
      <c r="B96" s="25" t="s">
        <v>424</v>
      </c>
      <c r="C96" s="25" t="s">
        <v>417</v>
      </c>
      <c r="D96" s="25" t="s">
        <v>425</v>
      </c>
      <c r="E96" s="26" t="s">
        <v>426</v>
      </c>
      <c r="F96" s="25" t="s">
        <v>19</v>
      </c>
      <c r="G96" s="25">
        <v>41.3</v>
      </c>
      <c r="H96" s="25">
        <v>350800.83</v>
      </c>
      <c r="I96" s="27" t="s">
        <v>427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</row>
    <row r="97" spans="1:27" ht="15.75" customHeight="1" x14ac:dyDescent="0.3">
      <c r="A97" s="25">
        <v>127</v>
      </c>
      <c r="B97" s="25" t="s">
        <v>428</v>
      </c>
      <c r="C97" s="25" t="s">
        <v>417</v>
      </c>
      <c r="D97" s="25" t="s">
        <v>429</v>
      </c>
      <c r="E97" s="26" t="s">
        <v>430</v>
      </c>
      <c r="F97" s="25" t="s">
        <v>13</v>
      </c>
      <c r="G97" s="25">
        <v>5000</v>
      </c>
      <c r="H97" s="25">
        <v>355800.83</v>
      </c>
      <c r="I97" s="27" t="s">
        <v>120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</row>
    <row r="98" spans="1:27" ht="15.75" customHeight="1" x14ac:dyDescent="0.3">
      <c r="A98" s="25">
        <v>128</v>
      </c>
      <c r="B98" s="25" t="s">
        <v>431</v>
      </c>
      <c r="C98" s="25" t="s">
        <v>417</v>
      </c>
      <c r="D98" s="25" t="s">
        <v>432</v>
      </c>
      <c r="E98" s="26" t="s">
        <v>433</v>
      </c>
      <c r="F98" s="25" t="s">
        <v>19</v>
      </c>
      <c r="G98" s="25">
        <v>300000</v>
      </c>
      <c r="H98" s="25">
        <v>55800.83</v>
      </c>
      <c r="I98" s="27" t="s">
        <v>434</v>
      </c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1:27" ht="15.75" customHeight="1" x14ac:dyDescent="0.3">
      <c r="A99" s="25">
        <v>129</v>
      </c>
      <c r="B99" s="25" t="s">
        <v>435</v>
      </c>
      <c r="C99" s="25" t="s">
        <v>436</v>
      </c>
      <c r="D99" s="25" t="s">
        <v>437</v>
      </c>
      <c r="E99" s="26" t="s">
        <v>438</v>
      </c>
      <c r="F99" s="25" t="s">
        <v>13</v>
      </c>
      <c r="G99" s="25">
        <v>1.94</v>
      </c>
      <c r="H99" s="25">
        <v>55802.77</v>
      </c>
      <c r="I99" s="27" t="s">
        <v>439</v>
      </c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1:27" ht="15.75" customHeight="1" x14ac:dyDescent="0.3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</row>
    <row r="101" spans="1:27" ht="15.75" customHeight="1" x14ac:dyDescent="0.3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</row>
    <row r="102" spans="1:27" ht="15.75" customHeight="1" x14ac:dyDescent="0.3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</row>
    <row r="103" spans="1:27" ht="15.75" customHeight="1" x14ac:dyDescent="0.3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1:27" ht="15.75" customHeight="1" x14ac:dyDescent="0.3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</row>
    <row r="105" spans="1:27" ht="15.75" customHeight="1" x14ac:dyDescent="0.3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</row>
    <row r="106" spans="1:27" ht="15.75" customHeight="1" x14ac:dyDescent="0.3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1:27" ht="15.75" customHeight="1" x14ac:dyDescent="0.3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</row>
    <row r="108" spans="1:27" ht="15.75" customHeight="1" x14ac:dyDescent="0.3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1:27" ht="15.75" customHeight="1" x14ac:dyDescent="0.3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</row>
    <row r="110" spans="1:27" ht="15.75" customHeight="1" x14ac:dyDescent="0.3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:27" ht="15.75" customHeight="1" x14ac:dyDescent="0.3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</row>
    <row r="112" spans="1:27" ht="15.75" customHeight="1" x14ac:dyDescent="0.3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</row>
    <row r="113" spans="1:27" ht="15.75" customHeight="1" x14ac:dyDescent="0.3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</row>
    <row r="114" spans="1:27" ht="15.75" customHeight="1" x14ac:dyDescent="0.3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</row>
    <row r="115" spans="1:27" ht="15.75" customHeight="1" x14ac:dyDescent="0.3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</row>
    <row r="116" spans="1:27" ht="15.75" customHeight="1" x14ac:dyDescent="0.3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</row>
    <row r="117" spans="1:27" ht="15.75" customHeight="1" x14ac:dyDescent="0.3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</row>
    <row r="118" spans="1:27" ht="15.75" customHeight="1" x14ac:dyDescent="0.3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</row>
    <row r="119" spans="1:27" ht="15.75" customHeight="1" x14ac:dyDescent="0.3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</row>
    <row r="120" spans="1:27" ht="15.75" customHeight="1" x14ac:dyDescent="0.3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</row>
    <row r="121" spans="1:27" ht="15.75" customHeight="1" x14ac:dyDescent="0.3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</row>
    <row r="122" spans="1:27" ht="15.75" customHeight="1" x14ac:dyDescent="0.3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</row>
    <row r="123" spans="1:27" ht="15.75" customHeight="1" x14ac:dyDescent="0.3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</row>
    <row r="124" spans="1:27" ht="15.75" customHeight="1" x14ac:dyDescent="0.3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</row>
    <row r="125" spans="1:27" ht="15.75" customHeight="1" x14ac:dyDescent="0.3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</row>
    <row r="126" spans="1:27" ht="15.75" customHeight="1" x14ac:dyDescent="0.3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</row>
    <row r="127" spans="1:27" ht="15.75" customHeight="1" x14ac:dyDescent="0.3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</row>
    <row r="128" spans="1:27" ht="15.75" customHeight="1" x14ac:dyDescent="0.3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</row>
    <row r="129" spans="1:27" ht="15.75" customHeight="1" x14ac:dyDescent="0.3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</row>
    <row r="130" spans="1:27" ht="15.75" customHeight="1" x14ac:dyDescent="0.3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</row>
    <row r="131" spans="1:27" ht="15.75" customHeight="1" x14ac:dyDescent="0.3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</row>
    <row r="132" spans="1:27" ht="15.75" customHeight="1" x14ac:dyDescent="0.3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</row>
    <row r="133" spans="1:27" ht="15.75" customHeight="1" x14ac:dyDescent="0.3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</row>
    <row r="134" spans="1:27" ht="15.75" customHeight="1" x14ac:dyDescent="0.3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</row>
    <row r="135" spans="1:27" ht="15.75" customHeight="1" x14ac:dyDescent="0.3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</row>
    <row r="136" spans="1:27" ht="15.75" customHeight="1" x14ac:dyDescent="0.3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</row>
    <row r="137" spans="1:27" ht="15.75" customHeight="1" x14ac:dyDescent="0.3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</row>
    <row r="138" spans="1:27" ht="15.75" customHeight="1" x14ac:dyDescent="0.3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</row>
    <row r="139" spans="1:27" ht="15.75" customHeight="1" x14ac:dyDescent="0.3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</row>
    <row r="140" spans="1:27" ht="15.75" customHeight="1" x14ac:dyDescent="0.3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</row>
    <row r="141" spans="1:27" ht="15.75" customHeight="1" x14ac:dyDescent="0.3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</row>
    <row r="142" spans="1:27" ht="15.75" customHeight="1" x14ac:dyDescent="0.3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</row>
    <row r="143" spans="1:27" ht="15.75" customHeight="1" x14ac:dyDescent="0.3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</row>
    <row r="144" spans="1:27" ht="15.75" customHeight="1" x14ac:dyDescent="0.3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</row>
    <row r="145" spans="1:27" ht="15.75" customHeight="1" x14ac:dyDescent="0.3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</row>
    <row r="146" spans="1:27" ht="15.75" customHeight="1" x14ac:dyDescent="0.3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</row>
    <row r="147" spans="1:27" ht="15.75" customHeight="1" x14ac:dyDescent="0.3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</row>
    <row r="148" spans="1:27" ht="15.75" customHeight="1" x14ac:dyDescent="0.3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</row>
    <row r="149" spans="1:27" ht="15.75" customHeight="1" x14ac:dyDescent="0.3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</row>
    <row r="150" spans="1:27" ht="15.75" customHeight="1" x14ac:dyDescent="0.3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</row>
    <row r="151" spans="1:27" ht="15.75" customHeight="1" x14ac:dyDescent="0.3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</row>
    <row r="152" spans="1:27" ht="15.75" customHeight="1" x14ac:dyDescent="0.3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</row>
    <row r="153" spans="1:27" ht="15.75" customHeight="1" x14ac:dyDescent="0.3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</row>
    <row r="154" spans="1:27" ht="15.75" customHeight="1" x14ac:dyDescent="0.3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</row>
    <row r="155" spans="1:27" ht="15.75" customHeight="1" x14ac:dyDescent="0.3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</row>
    <row r="156" spans="1:27" ht="15.75" customHeight="1" x14ac:dyDescent="0.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</row>
    <row r="157" spans="1:27" ht="15.75" customHeight="1" x14ac:dyDescent="0.3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</row>
    <row r="158" spans="1:27" ht="15.75" customHeight="1" x14ac:dyDescent="0.3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</row>
    <row r="159" spans="1:27" ht="15.75" customHeight="1" x14ac:dyDescent="0.3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</row>
    <row r="160" spans="1:27" ht="15.75" customHeight="1" x14ac:dyDescent="0.3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</row>
    <row r="161" spans="1:27" ht="15.75" customHeight="1" x14ac:dyDescent="0.3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</row>
    <row r="162" spans="1:27" ht="15.75" customHeight="1" x14ac:dyDescent="0.3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</row>
    <row r="163" spans="1:27" ht="15.75" customHeight="1" x14ac:dyDescent="0.3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</row>
    <row r="164" spans="1:27" ht="15.75" customHeight="1" x14ac:dyDescent="0.3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</row>
    <row r="165" spans="1:27" ht="15.75" customHeight="1" x14ac:dyDescent="0.3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</row>
    <row r="166" spans="1:27" ht="15.75" customHeight="1" x14ac:dyDescent="0.3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</row>
    <row r="167" spans="1:27" ht="15.75" customHeight="1" x14ac:dyDescent="0.3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</row>
    <row r="168" spans="1:27" ht="15.75" customHeight="1" x14ac:dyDescent="0.3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</row>
    <row r="169" spans="1:27" ht="15.75" customHeight="1" x14ac:dyDescent="0.3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</row>
    <row r="170" spans="1:27" ht="15.75" customHeight="1" x14ac:dyDescent="0.3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</row>
    <row r="171" spans="1:27" ht="15.75" customHeight="1" x14ac:dyDescent="0.3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</row>
    <row r="172" spans="1:27" ht="15.75" customHeight="1" x14ac:dyDescent="0.3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</row>
    <row r="173" spans="1:27" ht="15.75" customHeight="1" x14ac:dyDescent="0.3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</row>
    <row r="174" spans="1:27" ht="15.75" customHeight="1" x14ac:dyDescent="0.3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</row>
    <row r="175" spans="1:27" ht="15.75" customHeight="1" x14ac:dyDescent="0.3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</row>
    <row r="176" spans="1:27" ht="15.75" customHeight="1" x14ac:dyDescent="0.3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</row>
    <row r="177" spans="1:27" ht="15.75" customHeight="1" x14ac:dyDescent="0.3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</row>
    <row r="178" spans="1:27" ht="15.75" customHeight="1" x14ac:dyDescent="0.3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</row>
    <row r="179" spans="1:27" ht="15.75" customHeight="1" x14ac:dyDescent="0.3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</row>
    <row r="180" spans="1:27" ht="15.75" customHeight="1" x14ac:dyDescent="0.3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</row>
    <row r="181" spans="1:27" ht="15.75" customHeight="1" x14ac:dyDescent="0.3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</row>
    <row r="182" spans="1:27" ht="15.75" customHeight="1" x14ac:dyDescent="0.3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</row>
    <row r="183" spans="1:27" ht="15.75" customHeight="1" x14ac:dyDescent="0.3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</row>
    <row r="184" spans="1:27" ht="15.75" customHeight="1" x14ac:dyDescent="0.3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</row>
    <row r="185" spans="1:27" ht="15.75" customHeight="1" x14ac:dyDescent="0.3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</row>
    <row r="186" spans="1:27" ht="15.75" customHeight="1" x14ac:dyDescent="0.3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</row>
    <row r="187" spans="1:27" ht="15.75" customHeight="1" x14ac:dyDescent="0.3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</row>
    <row r="188" spans="1:27" ht="15.75" customHeight="1" x14ac:dyDescent="0.3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</row>
    <row r="189" spans="1:27" ht="15.75" customHeight="1" x14ac:dyDescent="0.3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</row>
    <row r="190" spans="1:27" ht="15.75" customHeight="1" x14ac:dyDescent="0.3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</row>
    <row r="191" spans="1:27" ht="15.75" customHeight="1" x14ac:dyDescent="0.3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</row>
    <row r="192" spans="1:27" ht="15.75" customHeight="1" x14ac:dyDescent="0.3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</row>
    <row r="193" spans="1:27" ht="15.75" customHeight="1" x14ac:dyDescent="0.3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</row>
    <row r="194" spans="1:27" ht="15.75" customHeight="1" x14ac:dyDescent="0.3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</row>
    <row r="195" spans="1:27" ht="15.75" customHeight="1" x14ac:dyDescent="0.3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</row>
    <row r="196" spans="1:27" ht="15.75" customHeight="1" x14ac:dyDescent="0.3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</row>
    <row r="197" spans="1:27" ht="15.75" customHeight="1" x14ac:dyDescent="0.3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</row>
    <row r="198" spans="1:27" ht="15.75" customHeight="1" x14ac:dyDescent="0.3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</row>
    <row r="199" spans="1:27" ht="15.75" customHeight="1" x14ac:dyDescent="0.3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</row>
    <row r="200" spans="1:27" ht="15.75" customHeight="1" x14ac:dyDescent="0.3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</row>
    <row r="201" spans="1:27" ht="15.75" customHeight="1" x14ac:dyDescent="0.3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</row>
    <row r="202" spans="1:27" ht="15.75" customHeight="1" x14ac:dyDescent="0.3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</row>
    <row r="203" spans="1:27" ht="15.75" customHeight="1" x14ac:dyDescent="0.3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</row>
    <row r="204" spans="1:27" ht="15.75" customHeight="1" x14ac:dyDescent="0.3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</row>
    <row r="205" spans="1:27" ht="15.75" customHeight="1" x14ac:dyDescent="0.3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</row>
    <row r="206" spans="1:27" ht="15.75" customHeight="1" x14ac:dyDescent="0.3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</row>
    <row r="207" spans="1:27" ht="15.75" customHeight="1" x14ac:dyDescent="0.3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</row>
    <row r="208" spans="1:27" ht="15.75" customHeight="1" x14ac:dyDescent="0.3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</row>
    <row r="209" spans="1:27" ht="15.75" customHeight="1" x14ac:dyDescent="0.3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</row>
    <row r="210" spans="1:27" ht="15.75" customHeight="1" x14ac:dyDescent="0.3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</row>
    <row r="211" spans="1:27" ht="15.75" customHeight="1" x14ac:dyDescent="0.3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</row>
    <row r="212" spans="1:27" ht="15.75" customHeight="1" x14ac:dyDescent="0.3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</row>
    <row r="213" spans="1:27" ht="15.75" customHeight="1" x14ac:dyDescent="0.3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</row>
    <row r="214" spans="1:27" ht="15.75" customHeight="1" x14ac:dyDescent="0.3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</row>
    <row r="215" spans="1:27" ht="15.75" customHeight="1" x14ac:dyDescent="0.3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</row>
    <row r="216" spans="1:27" ht="15.75" customHeight="1" x14ac:dyDescent="0.3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</row>
    <row r="217" spans="1:27" ht="15.75" customHeight="1" x14ac:dyDescent="0.3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</row>
    <row r="218" spans="1:27" ht="15.75" customHeight="1" x14ac:dyDescent="0.3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</row>
    <row r="219" spans="1:27" ht="15.75" customHeight="1" x14ac:dyDescent="0.3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</row>
    <row r="220" spans="1:27" ht="15.75" customHeight="1" x14ac:dyDescent="0.3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</row>
    <row r="221" spans="1:27" ht="15.75" customHeight="1" x14ac:dyDescent="0.3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</row>
    <row r="222" spans="1:27" ht="15.75" customHeight="1" x14ac:dyDescent="0.3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</row>
    <row r="223" spans="1:27" ht="15.75" customHeight="1" x14ac:dyDescent="0.3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</row>
    <row r="224" spans="1:27" ht="15.75" customHeight="1" x14ac:dyDescent="0.3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</row>
    <row r="225" spans="1:27" ht="15.75" customHeight="1" x14ac:dyDescent="0.3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</row>
    <row r="226" spans="1:27" ht="15.75" customHeight="1" x14ac:dyDescent="0.3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</row>
    <row r="227" spans="1:27" ht="15.75" customHeight="1" x14ac:dyDescent="0.3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</row>
    <row r="228" spans="1:27" ht="15.75" customHeight="1" x14ac:dyDescent="0.3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</row>
    <row r="229" spans="1:27" ht="15.75" customHeight="1" x14ac:dyDescent="0.3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</row>
    <row r="230" spans="1:27" ht="15.75" customHeight="1" x14ac:dyDescent="0.3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</row>
    <row r="231" spans="1:27" ht="15.75" customHeight="1" x14ac:dyDescent="0.3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</row>
    <row r="232" spans="1:27" ht="15.75" customHeight="1" x14ac:dyDescent="0.3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</row>
    <row r="233" spans="1:27" ht="15.75" customHeight="1" x14ac:dyDescent="0.3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</row>
    <row r="234" spans="1:27" ht="15.75" customHeight="1" x14ac:dyDescent="0.3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</row>
    <row r="235" spans="1:27" ht="15.75" customHeight="1" x14ac:dyDescent="0.3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</row>
    <row r="236" spans="1:27" ht="15.75" customHeight="1" x14ac:dyDescent="0.3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</row>
    <row r="237" spans="1:27" ht="15.75" customHeight="1" x14ac:dyDescent="0.3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</row>
    <row r="238" spans="1:27" ht="15.75" customHeight="1" x14ac:dyDescent="0.3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</row>
    <row r="239" spans="1:27" ht="15.75" customHeight="1" x14ac:dyDescent="0.3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</row>
    <row r="240" spans="1:27" ht="15.75" customHeight="1" x14ac:dyDescent="0.3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</row>
    <row r="241" spans="1:27" ht="15.75" customHeight="1" x14ac:dyDescent="0.3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</row>
    <row r="242" spans="1:27" ht="15.75" customHeight="1" x14ac:dyDescent="0.3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</row>
    <row r="243" spans="1:27" ht="15.75" customHeight="1" x14ac:dyDescent="0.3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</row>
    <row r="244" spans="1:27" ht="15.75" customHeight="1" x14ac:dyDescent="0.3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</row>
    <row r="245" spans="1:27" ht="15.75" customHeight="1" x14ac:dyDescent="0.3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</row>
    <row r="246" spans="1:27" ht="15.75" customHeight="1" x14ac:dyDescent="0.3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</row>
    <row r="247" spans="1:27" ht="15.75" customHeight="1" x14ac:dyDescent="0.3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</row>
    <row r="248" spans="1:27" ht="15.75" customHeight="1" x14ac:dyDescent="0.3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</row>
    <row r="249" spans="1:27" ht="15.75" customHeight="1" x14ac:dyDescent="0.3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</row>
    <row r="250" spans="1:27" ht="15.75" customHeight="1" x14ac:dyDescent="0.3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</row>
    <row r="251" spans="1:27" ht="15.75" customHeight="1" x14ac:dyDescent="0.3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</row>
    <row r="252" spans="1:27" ht="15.75" customHeight="1" x14ac:dyDescent="0.3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</row>
    <row r="253" spans="1:27" ht="15.75" customHeight="1" x14ac:dyDescent="0.3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</row>
    <row r="254" spans="1:27" ht="15.75" customHeight="1" x14ac:dyDescent="0.3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</row>
    <row r="255" spans="1:27" ht="15.75" customHeight="1" x14ac:dyDescent="0.3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</row>
    <row r="256" spans="1:27" ht="15.75" customHeight="1" x14ac:dyDescent="0.3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</row>
    <row r="257" spans="1:27" ht="15.75" customHeight="1" x14ac:dyDescent="0.3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</row>
    <row r="258" spans="1:27" ht="15.75" customHeight="1" x14ac:dyDescent="0.3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</row>
    <row r="259" spans="1:27" ht="15.75" customHeight="1" x14ac:dyDescent="0.3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</row>
    <row r="260" spans="1:27" ht="15.75" customHeight="1" x14ac:dyDescent="0.3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</row>
    <row r="261" spans="1:27" ht="15.75" customHeight="1" x14ac:dyDescent="0.3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</row>
    <row r="262" spans="1:27" ht="15.75" customHeight="1" x14ac:dyDescent="0.3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</row>
    <row r="263" spans="1:27" ht="15.75" customHeight="1" x14ac:dyDescent="0.3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</row>
    <row r="264" spans="1:27" ht="15.75" customHeight="1" x14ac:dyDescent="0.3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</row>
    <row r="265" spans="1:27" ht="15.75" customHeight="1" x14ac:dyDescent="0.3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</row>
    <row r="266" spans="1:27" ht="15.75" customHeight="1" x14ac:dyDescent="0.3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</row>
    <row r="267" spans="1:27" ht="15.75" customHeight="1" x14ac:dyDescent="0.3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</row>
    <row r="268" spans="1:27" ht="15.75" customHeight="1" x14ac:dyDescent="0.3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</row>
    <row r="269" spans="1:27" ht="15.75" customHeight="1" x14ac:dyDescent="0.3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</row>
    <row r="270" spans="1:27" ht="15.75" customHeight="1" x14ac:dyDescent="0.3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</row>
    <row r="271" spans="1:27" ht="15.75" customHeight="1" x14ac:dyDescent="0.3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</row>
    <row r="272" spans="1:27" ht="15.75" customHeight="1" x14ac:dyDescent="0.3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</row>
    <row r="273" spans="1:27" ht="15.75" customHeight="1" x14ac:dyDescent="0.3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</row>
    <row r="274" spans="1:27" ht="15.75" customHeight="1" x14ac:dyDescent="0.3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</row>
    <row r="275" spans="1:27" ht="15.75" customHeight="1" x14ac:dyDescent="0.3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</row>
    <row r="276" spans="1:27" ht="15.75" customHeight="1" x14ac:dyDescent="0.3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</row>
    <row r="277" spans="1:27" ht="15.75" customHeight="1" x14ac:dyDescent="0.3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</row>
    <row r="278" spans="1:27" ht="15.75" customHeight="1" x14ac:dyDescent="0.3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</row>
    <row r="279" spans="1:27" ht="15.75" customHeight="1" x14ac:dyDescent="0.3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</row>
    <row r="280" spans="1:27" ht="15.75" customHeight="1" x14ac:dyDescent="0.3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</row>
    <row r="281" spans="1:27" ht="15.75" customHeight="1" x14ac:dyDescent="0.3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</row>
    <row r="282" spans="1:27" ht="15.75" customHeight="1" x14ac:dyDescent="0.3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</row>
    <row r="283" spans="1:27" ht="15.75" customHeight="1" x14ac:dyDescent="0.3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</row>
    <row r="284" spans="1:27" ht="15.75" customHeight="1" x14ac:dyDescent="0.3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</row>
    <row r="285" spans="1:27" ht="15.75" customHeight="1" x14ac:dyDescent="0.3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</row>
    <row r="286" spans="1:27" ht="15.75" customHeight="1" x14ac:dyDescent="0.3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</row>
    <row r="287" spans="1:27" ht="15.75" customHeight="1" x14ac:dyDescent="0.3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</row>
    <row r="288" spans="1:27" ht="15.75" customHeight="1" x14ac:dyDescent="0.3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</row>
    <row r="289" spans="1:27" ht="15.75" customHeight="1" x14ac:dyDescent="0.3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</row>
    <row r="290" spans="1:27" ht="15.75" customHeight="1" x14ac:dyDescent="0.3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</row>
    <row r="291" spans="1:27" ht="15.75" customHeight="1" x14ac:dyDescent="0.3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</row>
    <row r="292" spans="1:27" ht="15.75" customHeight="1" x14ac:dyDescent="0.3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</row>
    <row r="293" spans="1:27" ht="15.75" customHeight="1" x14ac:dyDescent="0.3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</row>
    <row r="294" spans="1:27" ht="15.75" customHeight="1" x14ac:dyDescent="0.3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</row>
    <row r="295" spans="1:27" ht="15.75" customHeight="1" x14ac:dyDescent="0.3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</row>
    <row r="296" spans="1:27" ht="15.75" customHeight="1" x14ac:dyDescent="0.3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</row>
    <row r="297" spans="1:27" ht="15.75" customHeight="1" x14ac:dyDescent="0.3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</row>
    <row r="298" spans="1:27" ht="15.75" customHeight="1" x14ac:dyDescent="0.3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</row>
    <row r="299" spans="1:27" ht="15.75" customHeight="1" x14ac:dyDescent="0.3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</row>
    <row r="300" spans="1:27" ht="15.75" customHeight="1" x14ac:dyDescent="0.3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</row>
    <row r="301" spans="1:27" ht="15.75" customHeight="1" x14ac:dyDescent="0.3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</row>
    <row r="302" spans="1:27" ht="15.75" customHeight="1" x14ac:dyDescent="0.3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</row>
    <row r="303" spans="1:27" ht="15.75" customHeight="1" x14ac:dyDescent="0.3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</row>
    <row r="304" spans="1:27" ht="15.75" customHeight="1" x14ac:dyDescent="0.3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</row>
    <row r="305" spans="1:27" ht="15.75" customHeight="1" x14ac:dyDescent="0.3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</row>
    <row r="306" spans="1:27" ht="15.75" customHeight="1" x14ac:dyDescent="0.3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</row>
    <row r="307" spans="1:27" ht="15.75" customHeight="1" x14ac:dyDescent="0.3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</row>
    <row r="308" spans="1:27" ht="15.75" customHeight="1" x14ac:dyDescent="0.3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</row>
    <row r="309" spans="1:27" ht="15.75" customHeight="1" x14ac:dyDescent="0.3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</row>
    <row r="310" spans="1:27" ht="15.75" customHeight="1" x14ac:dyDescent="0.3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</row>
    <row r="311" spans="1:27" ht="15.75" customHeight="1" x14ac:dyDescent="0.3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</row>
    <row r="312" spans="1:27" ht="15.75" customHeight="1" x14ac:dyDescent="0.3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</row>
    <row r="313" spans="1:27" ht="15.75" customHeight="1" x14ac:dyDescent="0.3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</row>
    <row r="314" spans="1:27" ht="15.75" customHeight="1" x14ac:dyDescent="0.3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</row>
    <row r="315" spans="1:27" ht="15.75" customHeight="1" x14ac:dyDescent="0.3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</row>
    <row r="316" spans="1:27" ht="15.75" customHeight="1" x14ac:dyDescent="0.3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</row>
    <row r="317" spans="1:27" ht="15.75" customHeight="1" x14ac:dyDescent="0.3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</row>
    <row r="318" spans="1:27" ht="15.75" customHeight="1" x14ac:dyDescent="0.3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</row>
    <row r="319" spans="1:27" ht="15.75" customHeight="1" x14ac:dyDescent="0.3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</row>
    <row r="320" spans="1:27" ht="15.75" customHeight="1" x14ac:dyDescent="0.3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</row>
    <row r="321" spans="1:27" ht="15.75" customHeight="1" x14ac:dyDescent="0.3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</row>
    <row r="322" spans="1:27" ht="15.75" customHeight="1" x14ac:dyDescent="0.3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</row>
    <row r="323" spans="1:27" ht="15.75" customHeight="1" x14ac:dyDescent="0.3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</row>
    <row r="324" spans="1:27" ht="15.75" customHeight="1" x14ac:dyDescent="0.3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</row>
    <row r="325" spans="1:27" ht="15.75" customHeight="1" x14ac:dyDescent="0.3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</row>
    <row r="326" spans="1:27" ht="15.75" customHeight="1" x14ac:dyDescent="0.3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</row>
    <row r="327" spans="1:27" ht="15.75" customHeight="1" x14ac:dyDescent="0.3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</row>
    <row r="328" spans="1:27" ht="15.75" customHeight="1" x14ac:dyDescent="0.3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</row>
    <row r="329" spans="1:27" ht="15.75" customHeight="1" x14ac:dyDescent="0.3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</row>
    <row r="330" spans="1:27" ht="15.75" customHeight="1" x14ac:dyDescent="0.3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</row>
    <row r="331" spans="1:27" ht="15.75" customHeight="1" x14ac:dyDescent="0.3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</row>
    <row r="332" spans="1:27" ht="15.75" customHeight="1" x14ac:dyDescent="0.3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</row>
    <row r="333" spans="1:27" ht="15.75" customHeight="1" x14ac:dyDescent="0.3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</row>
    <row r="334" spans="1:27" ht="15.75" customHeight="1" x14ac:dyDescent="0.3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</row>
    <row r="335" spans="1:27" ht="15.75" customHeight="1" x14ac:dyDescent="0.3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</row>
    <row r="336" spans="1:27" ht="15.75" customHeight="1" x14ac:dyDescent="0.3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</row>
    <row r="337" spans="1:27" ht="15.75" customHeight="1" x14ac:dyDescent="0.3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</row>
    <row r="338" spans="1:27" ht="15.75" customHeight="1" x14ac:dyDescent="0.3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</row>
    <row r="339" spans="1:27" ht="15.75" customHeight="1" x14ac:dyDescent="0.3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</row>
    <row r="340" spans="1:27" ht="15.75" customHeight="1" x14ac:dyDescent="0.3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</row>
    <row r="341" spans="1:27" ht="15.75" customHeight="1" x14ac:dyDescent="0.3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</row>
    <row r="342" spans="1:27" ht="15.75" customHeight="1" x14ac:dyDescent="0.3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</row>
    <row r="343" spans="1:27" ht="15.75" customHeight="1" x14ac:dyDescent="0.3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</row>
    <row r="344" spans="1:27" ht="15.75" customHeight="1" x14ac:dyDescent="0.3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</row>
    <row r="345" spans="1:27" ht="15.75" customHeight="1" x14ac:dyDescent="0.3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</row>
    <row r="346" spans="1:27" ht="15.75" customHeight="1" x14ac:dyDescent="0.3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</row>
    <row r="347" spans="1:27" ht="15.75" customHeight="1" x14ac:dyDescent="0.3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</row>
    <row r="348" spans="1:27" ht="15.75" customHeight="1" x14ac:dyDescent="0.3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</row>
    <row r="349" spans="1:27" ht="15.75" customHeight="1" x14ac:dyDescent="0.3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</row>
    <row r="350" spans="1:27" ht="15.75" customHeight="1" x14ac:dyDescent="0.3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</row>
    <row r="351" spans="1:27" ht="15.75" customHeight="1" x14ac:dyDescent="0.3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</row>
    <row r="352" spans="1:27" ht="15.75" customHeight="1" x14ac:dyDescent="0.3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</row>
    <row r="353" spans="1:27" ht="15.75" customHeight="1" x14ac:dyDescent="0.3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</row>
    <row r="354" spans="1:27" ht="15.75" customHeight="1" x14ac:dyDescent="0.3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</row>
    <row r="355" spans="1:27" ht="15.75" customHeight="1" x14ac:dyDescent="0.3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</row>
    <row r="356" spans="1:27" ht="15.75" customHeight="1" x14ac:dyDescent="0.3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</row>
    <row r="357" spans="1:27" ht="15.75" customHeight="1" x14ac:dyDescent="0.3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</row>
    <row r="358" spans="1:27" ht="15.75" customHeight="1" x14ac:dyDescent="0.3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</row>
    <row r="359" spans="1:27" ht="15.75" customHeight="1" x14ac:dyDescent="0.3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</row>
    <row r="360" spans="1:27" ht="15.75" customHeight="1" x14ac:dyDescent="0.3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</row>
    <row r="361" spans="1:27" ht="15.75" customHeight="1" x14ac:dyDescent="0.3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</row>
    <row r="362" spans="1:27" ht="15.75" customHeight="1" x14ac:dyDescent="0.3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</row>
    <row r="363" spans="1:27" ht="15.75" customHeight="1" x14ac:dyDescent="0.3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</row>
    <row r="364" spans="1:27" ht="15.75" customHeight="1" x14ac:dyDescent="0.3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</row>
    <row r="365" spans="1:27" ht="15.75" customHeight="1" x14ac:dyDescent="0.3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</row>
    <row r="366" spans="1:27" ht="15.75" customHeight="1" x14ac:dyDescent="0.3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</row>
    <row r="367" spans="1:27" ht="15.75" customHeight="1" x14ac:dyDescent="0.3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</row>
    <row r="368" spans="1:27" ht="15.75" customHeight="1" x14ac:dyDescent="0.3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</row>
    <row r="369" spans="1:27" ht="15.75" customHeight="1" x14ac:dyDescent="0.3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</row>
    <row r="370" spans="1:27" ht="15.75" customHeight="1" x14ac:dyDescent="0.3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</row>
    <row r="371" spans="1:27" ht="15.75" customHeight="1" x14ac:dyDescent="0.3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</row>
    <row r="372" spans="1:27" ht="15.75" customHeight="1" x14ac:dyDescent="0.3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</row>
    <row r="373" spans="1:27" ht="15.75" customHeight="1" x14ac:dyDescent="0.3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</row>
    <row r="374" spans="1:27" ht="15.75" customHeight="1" x14ac:dyDescent="0.3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</row>
    <row r="375" spans="1:27" ht="15.75" customHeight="1" x14ac:dyDescent="0.3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</row>
    <row r="376" spans="1:27" ht="15.75" customHeight="1" x14ac:dyDescent="0.3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</row>
    <row r="377" spans="1:27" ht="15.75" customHeight="1" x14ac:dyDescent="0.3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</row>
    <row r="378" spans="1:27" ht="15.75" customHeight="1" x14ac:dyDescent="0.3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</row>
    <row r="379" spans="1:27" ht="15.75" customHeight="1" x14ac:dyDescent="0.3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</row>
    <row r="380" spans="1:27" ht="15.75" customHeight="1" x14ac:dyDescent="0.3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</row>
    <row r="381" spans="1:27" ht="15.75" customHeight="1" x14ac:dyDescent="0.3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</row>
    <row r="382" spans="1:27" ht="15.75" customHeight="1" x14ac:dyDescent="0.3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</row>
    <row r="383" spans="1:27" ht="15.75" customHeight="1" x14ac:dyDescent="0.3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</row>
    <row r="384" spans="1:27" ht="15.75" customHeight="1" x14ac:dyDescent="0.3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</row>
    <row r="385" spans="1:27" ht="15.75" customHeight="1" x14ac:dyDescent="0.3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</row>
    <row r="386" spans="1:27" ht="15.75" customHeight="1" x14ac:dyDescent="0.3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</row>
    <row r="387" spans="1:27" ht="15.75" customHeight="1" x14ac:dyDescent="0.3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</row>
    <row r="388" spans="1:27" ht="15.75" customHeight="1" x14ac:dyDescent="0.3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</row>
    <row r="389" spans="1:27" ht="15.75" customHeight="1" x14ac:dyDescent="0.3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</row>
    <row r="390" spans="1:27" ht="15.75" customHeight="1" x14ac:dyDescent="0.3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</row>
    <row r="391" spans="1:27" ht="15.75" customHeight="1" x14ac:dyDescent="0.3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</row>
    <row r="392" spans="1:27" ht="15.75" customHeight="1" x14ac:dyDescent="0.3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</row>
    <row r="393" spans="1:27" ht="15.75" customHeight="1" x14ac:dyDescent="0.3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</row>
    <row r="394" spans="1:27" ht="15.75" customHeight="1" x14ac:dyDescent="0.3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</row>
    <row r="395" spans="1:27" ht="15.75" customHeight="1" x14ac:dyDescent="0.3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</row>
    <row r="396" spans="1:27" ht="15.75" customHeight="1" x14ac:dyDescent="0.3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</row>
    <row r="397" spans="1:27" ht="15.75" customHeight="1" x14ac:dyDescent="0.3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</row>
    <row r="398" spans="1:27" ht="15.75" customHeight="1" x14ac:dyDescent="0.3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</row>
    <row r="399" spans="1:27" ht="15.75" customHeight="1" x14ac:dyDescent="0.3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</row>
    <row r="400" spans="1:27" ht="15.75" customHeight="1" x14ac:dyDescent="0.3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</row>
    <row r="401" spans="1:27" ht="15.75" customHeight="1" x14ac:dyDescent="0.3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</row>
    <row r="402" spans="1:27" ht="15.75" customHeight="1" x14ac:dyDescent="0.3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</row>
    <row r="403" spans="1:27" ht="15.75" customHeight="1" x14ac:dyDescent="0.3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</row>
    <row r="404" spans="1:27" ht="15.75" customHeight="1" x14ac:dyDescent="0.3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</row>
    <row r="405" spans="1:27" ht="15.75" customHeight="1" x14ac:dyDescent="0.3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</row>
    <row r="406" spans="1:27" ht="15.75" customHeight="1" x14ac:dyDescent="0.3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</row>
    <row r="407" spans="1:27" ht="15.75" customHeight="1" x14ac:dyDescent="0.3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</row>
    <row r="408" spans="1:27" ht="15.75" customHeight="1" x14ac:dyDescent="0.3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</row>
    <row r="409" spans="1:27" ht="15.75" customHeight="1" x14ac:dyDescent="0.3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</row>
    <row r="410" spans="1:27" ht="15.75" customHeight="1" x14ac:dyDescent="0.3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</row>
    <row r="411" spans="1:27" ht="15.75" customHeight="1" x14ac:dyDescent="0.3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</row>
    <row r="412" spans="1:27" ht="15.75" customHeight="1" x14ac:dyDescent="0.3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</row>
    <row r="413" spans="1:27" ht="15.75" customHeight="1" x14ac:dyDescent="0.3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</row>
    <row r="414" spans="1:27" ht="15.75" customHeight="1" x14ac:dyDescent="0.3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</row>
    <row r="415" spans="1:27" ht="15.75" customHeight="1" x14ac:dyDescent="0.3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</row>
    <row r="416" spans="1:27" ht="15.75" customHeight="1" x14ac:dyDescent="0.3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</row>
    <row r="417" spans="1:27" ht="15.75" customHeight="1" x14ac:dyDescent="0.3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</row>
    <row r="418" spans="1:27" ht="15.75" customHeight="1" x14ac:dyDescent="0.3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</row>
    <row r="419" spans="1:27" ht="15.75" customHeight="1" x14ac:dyDescent="0.3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</row>
    <row r="420" spans="1:27" ht="15.75" customHeight="1" x14ac:dyDescent="0.3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</row>
    <row r="421" spans="1:27" ht="15.75" customHeight="1" x14ac:dyDescent="0.3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</row>
    <row r="422" spans="1:27" ht="15.75" customHeight="1" x14ac:dyDescent="0.3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</row>
    <row r="423" spans="1:27" ht="15.75" customHeight="1" x14ac:dyDescent="0.3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</row>
    <row r="424" spans="1:27" ht="15.75" customHeight="1" x14ac:dyDescent="0.3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</row>
    <row r="425" spans="1:27" ht="15.75" customHeight="1" x14ac:dyDescent="0.3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</row>
    <row r="426" spans="1:27" ht="15.75" customHeight="1" x14ac:dyDescent="0.3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</row>
    <row r="427" spans="1:27" ht="15.75" customHeight="1" x14ac:dyDescent="0.3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</row>
    <row r="428" spans="1:27" ht="15.75" customHeight="1" x14ac:dyDescent="0.3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</row>
    <row r="429" spans="1:27" ht="15.75" customHeight="1" x14ac:dyDescent="0.3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</row>
    <row r="430" spans="1:27" ht="15.75" customHeight="1" x14ac:dyDescent="0.3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</row>
    <row r="431" spans="1:27" ht="15.75" customHeight="1" x14ac:dyDescent="0.3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</row>
    <row r="432" spans="1:27" ht="15.75" customHeight="1" x14ac:dyDescent="0.3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</row>
    <row r="433" spans="1:27" ht="15.75" customHeight="1" x14ac:dyDescent="0.3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</row>
    <row r="434" spans="1:27" ht="15.75" customHeight="1" x14ac:dyDescent="0.3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</row>
    <row r="435" spans="1:27" ht="15.75" customHeight="1" x14ac:dyDescent="0.3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</row>
    <row r="436" spans="1:27" ht="15.75" customHeight="1" x14ac:dyDescent="0.3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</row>
    <row r="437" spans="1:27" ht="15.75" customHeight="1" x14ac:dyDescent="0.3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</row>
    <row r="438" spans="1:27" ht="15.75" customHeight="1" x14ac:dyDescent="0.3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</row>
    <row r="439" spans="1:27" ht="15.75" customHeight="1" x14ac:dyDescent="0.3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</row>
    <row r="440" spans="1:27" ht="15.75" customHeight="1" x14ac:dyDescent="0.3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</row>
    <row r="441" spans="1:27" ht="15.75" customHeight="1" x14ac:dyDescent="0.3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</row>
    <row r="442" spans="1:27" ht="15.75" customHeight="1" x14ac:dyDescent="0.3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</row>
    <row r="443" spans="1:27" ht="15.75" customHeight="1" x14ac:dyDescent="0.3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</row>
    <row r="444" spans="1:27" ht="15.75" customHeight="1" x14ac:dyDescent="0.3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</row>
    <row r="445" spans="1:27" ht="15.75" customHeight="1" x14ac:dyDescent="0.3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</row>
    <row r="446" spans="1:27" ht="15.75" customHeight="1" x14ac:dyDescent="0.3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</row>
    <row r="447" spans="1:27" ht="15.75" customHeight="1" x14ac:dyDescent="0.3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</row>
    <row r="448" spans="1:27" ht="15.75" customHeight="1" x14ac:dyDescent="0.3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</row>
    <row r="449" spans="1:27" ht="15.75" customHeight="1" x14ac:dyDescent="0.3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</row>
    <row r="450" spans="1:27" ht="15.75" customHeight="1" x14ac:dyDescent="0.3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</row>
    <row r="451" spans="1:27" ht="15.75" customHeight="1" x14ac:dyDescent="0.3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</row>
    <row r="452" spans="1:27" ht="15.75" customHeight="1" x14ac:dyDescent="0.3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</row>
    <row r="453" spans="1:27" ht="15.75" customHeight="1" x14ac:dyDescent="0.3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</row>
    <row r="454" spans="1:27" ht="15.75" customHeight="1" x14ac:dyDescent="0.3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</row>
    <row r="455" spans="1:27" ht="15.75" customHeight="1" x14ac:dyDescent="0.3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</row>
    <row r="456" spans="1:27" ht="15.75" customHeight="1" x14ac:dyDescent="0.3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</row>
    <row r="457" spans="1:27" ht="15.75" customHeight="1" x14ac:dyDescent="0.3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</row>
    <row r="458" spans="1:27" ht="15.75" customHeight="1" x14ac:dyDescent="0.3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</row>
    <row r="459" spans="1:27" ht="15.75" customHeight="1" x14ac:dyDescent="0.3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</row>
    <row r="460" spans="1:27" ht="15.75" customHeight="1" x14ac:dyDescent="0.3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</row>
    <row r="461" spans="1:27" ht="15.75" customHeight="1" x14ac:dyDescent="0.3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</row>
    <row r="462" spans="1:27" ht="15.75" customHeight="1" x14ac:dyDescent="0.3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</row>
    <row r="463" spans="1:27" ht="15.75" customHeight="1" x14ac:dyDescent="0.3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</row>
    <row r="464" spans="1:27" ht="15.75" customHeight="1" x14ac:dyDescent="0.3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</row>
    <row r="465" spans="1:27" ht="15.75" customHeight="1" x14ac:dyDescent="0.3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</row>
    <row r="466" spans="1:27" ht="15.75" customHeight="1" x14ac:dyDescent="0.3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</row>
    <row r="467" spans="1:27" ht="15.75" customHeight="1" x14ac:dyDescent="0.3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</row>
    <row r="468" spans="1:27" ht="15.75" customHeight="1" x14ac:dyDescent="0.3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</row>
    <row r="469" spans="1:27" ht="15.75" customHeight="1" x14ac:dyDescent="0.3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</row>
    <row r="470" spans="1:27" ht="15.75" customHeight="1" x14ac:dyDescent="0.3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</row>
    <row r="471" spans="1:27" ht="15.75" customHeight="1" x14ac:dyDescent="0.3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</row>
    <row r="472" spans="1:27" ht="15.75" customHeight="1" x14ac:dyDescent="0.3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</row>
    <row r="473" spans="1:27" ht="15.75" customHeight="1" x14ac:dyDescent="0.3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</row>
    <row r="474" spans="1:27" ht="15.75" customHeight="1" x14ac:dyDescent="0.3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</row>
    <row r="475" spans="1:27" ht="15.75" customHeight="1" x14ac:dyDescent="0.3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</row>
    <row r="476" spans="1:27" ht="15.75" customHeight="1" x14ac:dyDescent="0.3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</row>
    <row r="477" spans="1:27" ht="15.75" customHeight="1" x14ac:dyDescent="0.3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</row>
    <row r="478" spans="1:27" ht="15.75" customHeight="1" x14ac:dyDescent="0.3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</row>
    <row r="479" spans="1:27" ht="15.75" customHeight="1" x14ac:dyDescent="0.3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</row>
    <row r="480" spans="1:27" ht="15.75" customHeight="1" x14ac:dyDescent="0.3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</row>
    <row r="481" spans="1:27" ht="15.75" customHeight="1" x14ac:dyDescent="0.3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</row>
    <row r="482" spans="1:27" ht="15.75" customHeight="1" x14ac:dyDescent="0.3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</row>
    <row r="483" spans="1:27" ht="15.75" customHeight="1" x14ac:dyDescent="0.3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</row>
    <row r="484" spans="1:27" ht="15.75" customHeight="1" x14ac:dyDescent="0.3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</row>
    <row r="485" spans="1:27" ht="15.75" customHeight="1" x14ac:dyDescent="0.3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</row>
    <row r="486" spans="1:27" ht="15.75" customHeight="1" x14ac:dyDescent="0.3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</row>
    <row r="487" spans="1:27" ht="15.75" customHeight="1" x14ac:dyDescent="0.3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</row>
    <row r="488" spans="1:27" ht="15.75" customHeight="1" x14ac:dyDescent="0.3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</row>
    <row r="489" spans="1:27" ht="15.75" customHeight="1" x14ac:dyDescent="0.3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</row>
    <row r="490" spans="1:27" ht="15.75" customHeight="1" x14ac:dyDescent="0.3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</row>
    <row r="491" spans="1:27" ht="15.75" customHeight="1" x14ac:dyDescent="0.3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</row>
    <row r="492" spans="1:27" ht="15.75" customHeight="1" x14ac:dyDescent="0.3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</row>
    <row r="493" spans="1:27" ht="15.75" customHeight="1" x14ac:dyDescent="0.3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</row>
    <row r="494" spans="1:27" ht="15.75" customHeight="1" x14ac:dyDescent="0.3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</row>
    <row r="495" spans="1:27" ht="15.75" customHeight="1" x14ac:dyDescent="0.3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</row>
    <row r="496" spans="1:27" ht="15.75" customHeight="1" x14ac:dyDescent="0.3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</row>
    <row r="497" spans="1:27" ht="15.75" customHeight="1" x14ac:dyDescent="0.3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</row>
    <row r="498" spans="1:27" ht="15.75" customHeight="1" x14ac:dyDescent="0.3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</row>
    <row r="499" spans="1:27" ht="15.75" customHeight="1" x14ac:dyDescent="0.3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</row>
    <row r="500" spans="1:27" ht="15.75" customHeight="1" x14ac:dyDescent="0.3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</row>
    <row r="501" spans="1:27" ht="15.75" customHeight="1" x14ac:dyDescent="0.3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</row>
    <row r="502" spans="1:27" ht="15.75" customHeight="1" x14ac:dyDescent="0.3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</row>
    <row r="503" spans="1:27" ht="15.75" customHeight="1" x14ac:dyDescent="0.3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</row>
    <row r="504" spans="1:27" ht="15.75" customHeight="1" x14ac:dyDescent="0.3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</row>
    <row r="505" spans="1:27" ht="15.75" customHeight="1" x14ac:dyDescent="0.3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</row>
    <row r="506" spans="1:27" ht="15.75" customHeight="1" x14ac:dyDescent="0.3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</row>
    <row r="507" spans="1:27" ht="15.75" customHeight="1" x14ac:dyDescent="0.3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</row>
    <row r="508" spans="1:27" ht="15.75" customHeight="1" x14ac:dyDescent="0.3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</row>
    <row r="509" spans="1:27" ht="15.75" customHeight="1" x14ac:dyDescent="0.3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</row>
    <row r="510" spans="1:27" ht="15.75" customHeight="1" x14ac:dyDescent="0.3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</row>
    <row r="511" spans="1:27" ht="15.75" customHeight="1" x14ac:dyDescent="0.3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</row>
    <row r="512" spans="1:27" ht="15.75" customHeight="1" x14ac:dyDescent="0.3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</row>
    <row r="513" spans="1:27" ht="15.75" customHeight="1" x14ac:dyDescent="0.3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</row>
    <row r="514" spans="1:27" ht="15.75" customHeight="1" x14ac:dyDescent="0.3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</row>
    <row r="515" spans="1:27" ht="15.75" customHeight="1" x14ac:dyDescent="0.3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</row>
    <row r="516" spans="1:27" ht="15.75" customHeight="1" x14ac:dyDescent="0.3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</row>
    <row r="517" spans="1:27" ht="15.75" customHeight="1" x14ac:dyDescent="0.3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</row>
    <row r="518" spans="1:27" ht="15.75" customHeight="1" x14ac:dyDescent="0.3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</row>
    <row r="519" spans="1:27" ht="15.75" customHeight="1" x14ac:dyDescent="0.3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</row>
    <row r="520" spans="1:27" ht="15.75" customHeight="1" x14ac:dyDescent="0.3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</row>
    <row r="521" spans="1:27" ht="15.75" customHeight="1" x14ac:dyDescent="0.3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</row>
    <row r="522" spans="1:27" ht="15.75" customHeight="1" x14ac:dyDescent="0.3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</row>
    <row r="523" spans="1:27" ht="15.75" customHeight="1" x14ac:dyDescent="0.3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</row>
    <row r="524" spans="1:27" ht="15.75" customHeight="1" x14ac:dyDescent="0.3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</row>
    <row r="525" spans="1:27" ht="15.75" customHeight="1" x14ac:dyDescent="0.3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</row>
    <row r="526" spans="1:27" ht="15.75" customHeight="1" x14ac:dyDescent="0.3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</row>
    <row r="527" spans="1:27" ht="15.75" customHeight="1" x14ac:dyDescent="0.3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</row>
    <row r="528" spans="1:27" ht="15.75" customHeight="1" x14ac:dyDescent="0.3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</row>
    <row r="529" spans="1:27" ht="15.75" customHeight="1" x14ac:dyDescent="0.3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</row>
    <row r="530" spans="1:27" ht="15.75" customHeight="1" x14ac:dyDescent="0.3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</row>
    <row r="531" spans="1:27" ht="15.75" customHeight="1" x14ac:dyDescent="0.3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</row>
    <row r="532" spans="1:27" ht="15.75" customHeight="1" x14ac:dyDescent="0.3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</row>
    <row r="533" spans="1:27" ht="15.75" customHeight="1" x14ac:dyDescent="0.3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</row>
    <row r="534" spans="1:27" ht="15.75" customHeight="1" x14ac:dyDescent="0.3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</row>
    <row r="535" spans="1:27" ht="15.75" customHeight="1" x14ac:dyDescent="0.3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</row>
    <row r="536" spans="1:27" ht="15.75" customHeight="1" x14ac:dyDescent="0.3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</row>
    <row r="537" spans="1:27" ht="15.75" customHeight="1" x14ac:dyDescent="0.3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</row>
    <row r="538" spans="1:27" ht="15.75" customHeight="1" x14ac:dyDescent="0.3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</row>
    <row r="539" spans="1:27" ht="15.75" customHeight="1" x14ac:dyDescent="0.3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</row>
    <row r="540" spans="1:27" ht="15.75" customHeight="1" x14ac:dyDescent="0.3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</row>
    <row r="541" spans="1:27" ht="15.75" customHeight="1" x14ac:dyDescent="0.3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</row>
    <row r="542" spans="1:27" ht="15.75" customHeight="1" x14ac:dyDescent="0.3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</row>
    <row r="543" spans="1:27" ht="15.75" customHeight="1" x14ac:dyDescent="0.3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</row>
    <row r="544" spans="1:27" ht="15.75" customHeight="1" x14ac:dyDescent="0.3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</row>
    <row r="545" spans="1:27" ht="15.75" customHeight="1" x14ac:dyDescent="0.3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</row>
    <row r="546" spans="1:27" ht="15.75" customHeight="1" x14ac:dyDescent="0.3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</row>
    <row r="547" spans="1:27" ht="15.75" customHeight="1" x14ac:dyDescent="0.3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</row>
    <row r="548" spans="1:27" ht="15.75" customHeight="1" x14ac:dyDescent="0.3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</row>
    <row r="549" spans="1:27" ht="15.75" customHeight="1" x14ac:dyDescent="0.3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</row>
    <row r="550" spans="1:27" ht="15.75" customHeight="1" x14ac:dyDescent="0.3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</row>
    <row r="551" spans="1:27" ht="15.75" customHeight="1" x14ac:dyDescent="0.3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</row>
    <row r="552" spans="1:27" ht="15.75" customHeight="1" x14ac:dyDescent="0.3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</row>
    <row r="553" spans="1:27" ht="15.75" customHeight="1" x14ac:dyDescent="0.3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</row>
    <row r="554" spans="1:27" ht="15.75" customHeight="1" x14ac:dyDescent="0.3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</row>
    <row r="555" spans="1:27" ht="15.75" customHeight="1" x14ac:dyDescent="0.3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</row>
    <row r="556" spans="1:27" ht="15.75" customHeight="1" x14ac:dyDescent="0.3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</row>
    <row r="557" spans="1:27" ht="15.75" customHeight="1" x14ac:dyDescent="0.3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</row>
    <row r="558" spans="1:27" ht="15.75" customHeight="1" x14ac:dyDescent="0.3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</row>
    <row r="559" spans="1:27" ht="15.75" customHeight="1" x14ac:dyDescent="0.3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</row>
    <row r="560" spans="1:27" ht="15.75" customHeight="1" x14ac:dyDescent="0.3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</row>
    <row r="561" spans="1:27" ht="15.75" customHeight="1" x14ac:dyDescent="0.3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</row>
    <row r="562" spans="1:27" ht="15.75" customHeight="1" x14ac:dyDescent="0.3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</row>
    <row r="563" spans="1:27" ht="15.75" customHeight="1" x14ac:dyDescent="0.3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</row>
    <row r="564" spans="1:27" ht="15.75" customHeight="1" x14ac:dyDescent="0.3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</row>
    <row r="565" spans="1:27" ht="15.75" customHeight="1" x14ac:dyDescent="0.3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</row>
    <row r="566" spans="1:27" ht="15.75" customHeight="1" x14ac:dyDescent="0.3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</row>
    <row r="567" spans="1:27" ht="15.75" customHeight="1" x14ac:dyDescent="0.3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</row>
    <row r="568" spans="1:27" ht="15.75" customHeight="1" x14ac:dyDescent="0.3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</row>
    <row r="569" spans="1:27" ht="15.75" customHeight="1" x14ac:dyDescent="0.3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</row>
    <row r="570" spans="1:27" ht="15.75" customHeight="1" x14ac:dyDescent="0.3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</row>
    <row r="571" spans="1:27" ht="15.75" customHeight="1" x14ac:dyDescent="0.3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</row>
    <row r="572" spans="1:27" ht="15.75" customHeight="1" x14ac:dyDescent="0.3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</row>
    <row r="573" spans="1:27" ht="15.75" customHeight="1" x14ac:dyDescent="0.3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</row>
    <row r="574" spans="1:27" ht="15.75" customHeight="1" x14ac:dyDescent="0.3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</row>
    <row r="575" spans="1:27" ht="15.75" customHeight="1" x14ac:dyDescent="0.3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</row>
    <row r="576" spans="1:27" ht="15.75" customHeight="1" x14ac:dyDescent="0.3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</row>
    <row r="577" spans="1:27" ht="15.75" customHeight="1" x14ac:dyDescent="0.3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</row>
    <row r="578" spans="1:27" ht="15.75" customHeight="1" x14ac:dyDescent="0.3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</row>
    <row r="579" spans="1:27" ht="15.75" customHeight="1" x14ac:dyDescent="0.3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</row>
    <row r="580" spans="1:27" ht="15.75" customHeight="1" x14ac:dyDescent="0.3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</row>
    <row r="581" spans="1:27" ht="15.75" customHeight="1" x14ac:dyDescent="0.3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</row>
    <row r="582" spans="1:27" ht="15.75" customHeight="1" x14ac:dyDescent="0.3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</row>
    <row r="583" spans="1:27" ht="15.75" customHeight="1" x14ac:dyDescent="0.3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</row>
    <row r="584" spans="1:27" ht="15.75" customHeight="1" x14ac:dyDescent="0.3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</row>
    <row r="585" spans="1:27" ht="15.75" customHeight="1" x14ac:dyDescent="0.3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</row>
    <row r="586" spans="1:27" ht="15.75" customHeight="1" x14ac:dyDescent="0.3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</row>
    <row r="587" spans="1:27" ht="15.75" customHeight="1" x14ac:dyDescent="0.3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</row>
    <row r="588" spans="1:27" ht="15.75" customHeight="1" x14ac:dyDescent="0.3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</row>
    <row r="589" spans="1:27" ht="15.75" customHeight="1" x14ac:dyDescent="0.3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</row>
    <row r="590" spans="1:27" ht="15.75" customHeight="1" x14ac:dyDescent="0.3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</row>
    <row r="591" spans="1:27" ht="15.75" customHeight="1" x14ac:dyDescent="0.3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</row>
    <row r="592" spans="1:27" ht="15.75" customHeight="1" x14ac:dyDescent="0.3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</row>
    <row r="593" spans="1:27" ht="15.75" customHeight="1" x14ac:dyDescent="0.3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</row>
    <row r="594" spans="1:27" ht="15.75" customHeight="1" x14ac:dyDescent="0.3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</row>
    <row r="595" spans="1:27" ht="15.75" customHeight="1" x14ac:dyDescent="0.3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</row>
    <row r="596" spans="1:27" ht="15.75" customHeight="1" x14ac:dyDescent="0.3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</row>
    <row r="597" spans="1:27" ht="15.75" customHeight="1" x14ac:dyDescent="0.3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</row>
    <row r="598" spans="1:27" ht="15.75" customHeight="1" x14ac:dyDescent="0.3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</row>
    <row r="599" spans="1:27" ht="15.75" customHeight="1" x14ac:dyDescent="0.3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</row>
    <row r="600" spans="1:27" ht="15.75" customHeight="1" x14ac:dyDescent="0.3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</row>
    <row r="601" spans="1:27" ht="15.75" customHeight="1" x14ac:dyDescent="0.3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</row>
    <row r="602" spans="1:27" ht="15.75" customHeight="1" x14ac:dyDescent="0.3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</row>
    <row r="603" spans="1:27" ht="15.75" customHeight="1" x14ac:dyDescent="0.3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</row>
    <row r="604" spans="1:27" ht="15.75" customHeight="1" x14ac:dyDescent="0.3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</row>
    <row r="605" spans="1:27" ht="15.75" customHeight="1" x14ac:dyDescent="0.3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</row>
    <row r="606" spans="1:27" ht="15.75" customHeight="1" x14ac:dyDescent="0.3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</row>
    <row r="607" spans="1:27" ht="15.75" customHeight="1" x14ac:dyDescent="0.3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</row>
    <row r="608" spans="1:27" ht="15.75" customHeight="1" x14ac:dyDescent="0.3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</row>
    <row r="609" spans="1:27" ht="15.75" customHeight="1" x14ac:dyDescent="0.3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</row>
    <row r="610" spans="1:27" ht="15.75" customHeight="1" x14ac:dyDescent="0.3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</row>
    <row r="611" spans="1:27" ht="15.75" customHeight="1" x14ac:dyDescent="0.3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</row>
    <row r="612" spans="1:27" ht="15.75" customHeight="1" x14ac:dyDescent="0.3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</row>
    <row r="613" spans="1:27" ht="15.75" customHeight="1" x14ac:dyDescent="0.3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</row>
    <row r="614" spans="1:27" ht="15.75" customHeight="1" x14ac:dyDescent="0.3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</row>
    <row r="615" spans="1:27" ht="15.75" customHeight="1" x14ac:dyDescent="0.3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</row>
    <row r="616" spans="1:27" ht="15.75" customHeight="1" x14ac:dyDescent="0.3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</row>
    <row r="617" spans="1:27" ht="15.75" customHeight="1" x14ac:dyDescent="0.3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</row>
    <row r="618" spans="1:27" ht="15.75" customHeight="1" x14ac:dyDescent="0.3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</row>
    <row r="619" spans="1:27" ht="15.75" customHeight="1" x14ac:dyDescent="0.3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</row>
    <row r="620" spans="1:27" ht="15.75" customHeight="1" x14ac:dyDescent="0.3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</row>
    <row r="621" spans="1:27" ht="15.75" customHeight="1" x14ac:dyDescent="0.3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</row>
    <row r="622" spans="1:27" ht="15.75" customHeight="1" x14ac:dyDescent="0.3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</row>
    <row r="623" spans="1:27" ht="15.75" customHeight="1" x14ac:dyDescent="0.3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</row>
    <row r="624" spans="1:27" ht="15.75" customHeight="1" x14ac:dyDescent="0.3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</row>
    <row r="625" spans="1:27" ht="15.75" customHeight="1" x14ac:dyDescent="0.3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</row>
    <row r="626" spans="1:27" ht="15.75" customHeight="1" x14ac:dyDescent="0.3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</row>
    <row r="627" spans="1:27" ht="15.75" customHeight="1" x14ac:dyDescent="0.3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</row>
    <row r="628" spans="1:27" ht="15.75" customHeight="1" x14ac:dyDescent="0.3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</row>
    <row r="629" spans="1:27" ht="15.75" customHeight="1" x14ac:dyDescent="0.3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</row>
    <row r="630" spans="1:27" ht="15.75" customHeight="1" x14ac:dyDescent="0.3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</row>
    <row r="631" spans="1:27" ht="15.75" customHeight="1" x14ac:dyDescent="0.3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</row>
    <row r="632" spans="1:27" ht="15.75" customHeight="1" x14ac:dyDescent="0.3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</row>
    <row r="633" spans="1:27" ht="15.75" customHeight="1" x14ac:dyDescent="0.3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</row>
    <row r="634" spans="1:27" ht="15.75" customHeight="1" x14ac:dyDescent="0.3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</row>
    <row r="635" spans="1:27" ht="15.75" customHeight="1" x14ac:dyDescent="0.3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</row>
    <row r="636" spans="1:27" ht="15.75" customHeight="1" x14ac:dyDescent="0.3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</row>
    <row r="637" spans="1:27" ht="15.75" customHeight="1" x14ac:dyDescent="0.3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</row>
    <row r="638" spans="1:27" ht="15.75" customHeight="1" x14ac:dyDescent="0.3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</row>
    <row r="639" spans="1:27" ht="15.75" customHeight="1" x14ac:dyDescent="0.3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</row>
    <row r="640" spans="1:27" ht="15.75" customHeight="1" x14ac:dyDescent="0.3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</row>
    <row r="641" spans="1:27" ht="15.75" customHeight="1" x14ac:dyDescent="0.3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</row>
    <row r="642" spans="1:27" ht="15.75" customHeight="1" x14ac:dyDescent="0.3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</row>
    <row r="643" spans="1:27" ht="15.75" customHeight="1" x14ac:dyDescent="0.3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</row>
    <row r="644" spans="1:27" ht="15.75" customHeight="1" x14ac:dyDescent="0.3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</row>
    <row r="645" spans="1:27" ht="15.75" customHeight="1" x14ac:dyDescent="0.3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</row>
    <row r="646" spans="1:27" ht="15.75" customHeight="1" x14ac:dyDescent="0.3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</row>
    <row r="647" spans="1:27" ht="15.75" customHeight="1" x14ac:dyDescent="0.3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</row>
    <row r="648" spans="1:27" ht="15.75" customHeight="1" x14ac:dyDescent="0.3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</row>
    <row r="649" spans="1:27" ht="15.75" customHeight="1" x14ac:dyDescent="0.3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</row>
    <row r="650" spans="1:27" ht="15.75" customHeight="1" x14ac:dyDescent="0.3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</row>
    <row r="651" spans="1:27" ht="15.75" customHeight="1" x14ac:dyDescent="0.3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</row>
    <row r="652" spans="1:27" ht="15.75" customHeight="1" x14ac:dyDescent="0.3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</row>
    <row r="653" spans="1:27" ht="15.75" customHeight="1" x14ac:dyDescent="0.3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</row>
    <row r="654" spans="1:27" ht="15.75" customHeight="1" x14ac:dyDescent="0.3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</row>
    <row r="655" spans="1:27" ht="15.75" customHeight="1" x14ac:dyDescent="0.3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</row>
    <row r="656" spans="1:27" ht="15.75" customHeight="1" x14ac:dyDescent="0.3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</row>
    <row r="657" spans="1:27" ht="15.75" customHeight="1" x14ac:dyDescent="0.3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</row>
    <row r="658" spans="1:27" ht="15.75" customHeight="1" x14ac:dyDescent="0.3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</row>
    <row r="659" spans="1:27" ht="15.75" customHeight="1" x14ac:dyDescent="0.3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</row>
    <row r="660" spans="1:27" ht="15.75" customHeight="1" x14ac:dyDescent="0.3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</row>
    <row r="661" spans="1:27" ht="15.75" customHeight="1" x14ac:dyDescent="0.3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</row>
    <row r="662" spans="1:27" ht="15.75" customHeight="1" x14ac:dyDescent="0.3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</row>
    <row r="663" spans="1:27" ht="15.75" customHeight="1" x14ac:dyDescent="0.3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</row>
    <row r="664" spans="1:27" ht="15.75" customHeight="1" x14ac:dyDescent="0.3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</row>
    <row r="665" spans="1:27" ht="15.75" customHeight="1" x14ac:dyDescent="0.3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</row>
    <row r="666" spans="1:27" ht="15.75" customHeight="1" x14ac:dyDescent="0.3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</row>
    <row r="667" spans="1:27" ht="15.75" customHeight="1" x14ac:dyDescent="0.3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</row>
    <row r="668" spans="1:27" ht="15.75" customHeight="1" x14ac:dyDescent="0.3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</row>
    <row r="669" spans="1:27" ht="15.75" customHeight="1" x14ac:dyDescent="0.3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</row>
    <row r="670" spans="1:27" ht="15.75" customHeight="1" x14ac:dyDescent="0.3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</row>
    <row r="671" spans="1:27" ht="15.75" customHeight="1" x14ac:dyDescent="0.3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</row>
    <row r="672" spans="1:27" ht="15.75" customHeight="1" x14ac:dyDescent="0.3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</row>
    <row r="673" spans="1:27" ht="15.75" customHeight="1" x14ac:dyDescent="0.3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</row>
    <row r="674" spans="1:27" ht="15.75" customHeight="1" x14ac:dyDescent="0.3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</row>
    <row r="675" spans="1:27" ht="15.75" customHeight="1" x14ac:dyDescent="0.3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</row>
    <row r="676" spans="1:27" ht="15.75" customHeight="1" x14ac:dyDescent="0.3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</row>
    <row r="677" spans="1:27" ht="15.75" customHeight="1" x14ac:dyDescent="0.3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</row>
    <row r="678" spans="1:27" ht="15.75" customHeight="1" x14ac:dyDescent="0.3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</row>
    <row r="679" spans="1:27" ht="15.75" customHeight="1" x14ac:dyDescent="0.3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</row>
    <row r="680" spans="1:27" ht="15.75" customHeight="1" x14ac:dyDescent="0.3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</row>
    <row r="681" spans="1:27" ht="15.75" customHeight="1" x14ac:dyDescent="0.3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</row>
    <row r="682" spans="1:27" ht="15.75" customHeight="1" x14ac:dyDescent="0.3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</row>
    <row r="683" spans="1:27" ht="15.75" customHeight="1" x14ac:dyDescent="0.3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</row>
    <row r="684" spans="1:27" ht="15.75" customHeight="1" x14ac:dyDescent="0.3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</row>
    <row r="685" spans="1:27" ht="15.75" customHeight="1" x14ac:dyDescent="0.3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</row>
    <row r="686" spans="1:27" ht="15.75" customHeight="1" x14ac:dyDescent="0.3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</row>
    <row r="687" spans="1:27" ht="15.75" customHeight="1" x14ac:dyDescent="0.3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</row>
    <row r="688" spans="1:27" ht="15.75" customHeight="1" x14ac:dyDescent="0.3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</row>
    <row r="689" spans="1:27" ht="15.75" customHeight="1" x14ac:dyDescent="0.3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</row>
    <row r="690" spans="1:27" ht="15.75" customHeight="1" x14ac:dyDescent="0.3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</row>
    <row r="691" spans="1:27" ht="15.75" customHeight="1" x14ac:dyDescent="0.3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</row>
    <row r="692" spans="1:27" ht="15.75" customHeight="1" x14ac:dyDescent="0.3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</row>
    <row r="693" spans="1:27" ht="15.75" customHeight="1" x14ac:dyDescent="0.3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</row>
    <row r="694" spans="1:27" ht="15.75" customHeight="1" x14ac:dyDescent="0.3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</row>
    <row r="695" spans="1:27" ht="15.75" customHeight="1" x14ac:dyDescent="0.3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</row>
    <row r="696" spans="1:27" ht="15.75" customHeight="1" x14ac:dyDescent="0.3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</row>
    <row r="697" spans="1:27" ht="15.75" customHeight="1" x14ac:dyDescent="0.3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</row>
    <row r="698" spans="1:27" ht="15.75" customHeight="1" x14ac:dyDescent="0.3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</row>
    <row r="699" spans="1:27" ht="15.75" customHeight="1" x14ac:dyDescent="0.3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</row>
    <row r="700" spans="1:27" ht="15.75" customHeight="1" x14ac:dyDescent="0.3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</row>
    <row r="701" spans="1:27" ht="15.75" customHeight="1" x14ac:dyDescent="0.3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</row>
    <row r="702" spans="1:27" ht="15.75" customHeight="1" x14ac:dyDescent="0.3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</row>
    <row r="703" spans="1:27" ht="15.75" customHeight="1" x14ac:dyDescent="0.3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</row>
    <row r="704" spans="1:27" ht="15.75" customHeight="1" x14ac:dyDescent="0.3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</row>
    <row r="705" spans="1:27" ht="15.75" customHeight="1" x14ac:dyDescent="0.3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</row>
    <row r="706" spans="1:27" ht="15.75" customHeight="1" x14ac:dyDescent="0.3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</row>
    <row r="707" spans="1:27" ht="15.75" customHeight="1" x14ac:dyDescent="0.3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</row>
    <row r="708" spans="1:27" ht="15.75" customHeight="1" x14ac:dyDescent="0.3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</row>
    <row r="709" spans="1:27" ht="15.75" customHeight="1" x14ac:dyDescent="0.3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</row>
    <row r="710" spans="1:27" ht="15.75" customHeight="1" x14ac:dyDescent="0.3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</row>
    <row r="711" spans="1:27" ht="15.75" customHeight="1" x14ac:dyDescent="0.3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</row>
    <row r="712" spans="1:27" ht="15.75" customHeight="1" x14ac:dyDescent="0.3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</row>
    <row r="713" spans="1:27" ht="15.75" customHeight="1" x14ac:dyDescent="0.3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</row>
    <row r="714" spans="1:27" ht="15.75" customHeight="1" x14ac:dyDescent="0.3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</row>
    <row r="715" spans="1:27" ht="15.75" customHeight="1" x14ac:dyDescent="0.3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</row>
    <row r="716" spans="1:27" ht="15.75" customHeight="1" x14ac:dyDescent="0.3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</row>
    <row r="717" spans="1:27" ht="15.75" customHeight="1" x14ac:dyDescent="0.3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</row>
    <row r="718" spans="1:27" ht="15.75" customHeight="1" x14ac:dyDescent="0.3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</row>
    <row r="719" spans="1:27" ht="15.75" customHeight="1" x14ac:dyDescent="0.3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</row>
    <row r="720" spans="1:27" ht="15.75" customHeight="1" x14ac:dyDescent="0.3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</row>
    <row r="721" spans="1:27" ht="15.75" customHeight="1" x14ac:dyDescent="0.3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</row>
    <row r="722" spans="1:27" ht="15.75" customHeight="1" x14ac:dyDescent="0.3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</row>
    <row r="723" spans="1:27" ht="15.75" customHeight="1" x14ac:dyDescent="0.3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</row>
    <row r="724" spans="1:27" ht="15.75" customHeight="1" x14ac:dyDescent="0.3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</row>
    <row r="725" spans="1:27" ht="15.75" customHeight="1" x14ac:dyDescent="0.3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</row>
    <row r="726" spans="1:27" ht="15.75" customHeight="1" x14ac:dyDescent="0.3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</row>
    <row r="727" spans="1:27" ht="15.75" customHeight="1" x14ac:dyDescent="0.3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</row>
    <row r="728" spans="1:27" ht="15.75" customHeight="1" x14ac:dyDescent="0.3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</row>
    <row r="729" spans="1:27" ht="15.75" customHeight="1" x14ac:dyDescent="0.3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</row>
    <row r="730" spans="1:27" ht="15.75" customHeight="1" x14ac:dyDescent="0.3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</row>
    <row r="731" spans="1:27" ht="15.75" customHeight="1" x14ac:dyDescent="0.3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</row>
    <row r="732" spans="1:27" ht="15.75" customHeight="1" x14ac:dyDescent="0.3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</row>
    <row r="733" spans="1:27" ht="15.75" customHeight="1" x14ac:dyDescent="0.3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</row>
    <row r="734" spans="1:27" ht="15.75" customHeight="1" x14ac:dyDescent="0.3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</row>
    <row r="735" spans="1:27" ht="15.75" customHeight="1" x14ac:dyDescent="0.3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</row>
    <row r="736" spans="1:27" ht="15.75" customHeight="1" x14ac:dyDescent="0.3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</row>
    <row r="737" spans="1:27" ht="15.75" customHeight="1" x14ac:dyDescent="0.3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</row>
    <row r="738" spans="1:27" ht="15.75" customHeight="1" x14ac:dyDescent="0.3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</row>
    <row r="739" spans="1:27" ht="15.75" customHeight="1" x14ac:dyDescent="0.3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</row>
    <row r="740" spans="1:27" ht="15.75" customHeight="1" x14ac:dyDescent="0.3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</row>
    <row r="741" spans="1:27" ht="15.75" customHeight="1" x14ac:dyDescent="0.3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</row>
    <row r="742" spans="1:27" ht="15.75" customHeight="1" x14ac:dyDescent="0.3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</row>
    <row r="743" spans="1:27" ht="15.75" customHeight="1" x14ac:dyDescent="0.3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</row>
    <row r="744" spans="1:27" ht="15.75" customHeight="1" x14ac:dyDescent="0.3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</row>
    <row r="745" spans="1:27" ht="15.75" customHeight="1" x14ac:dyDescent="0.3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</row>
    <row r="746" spans="1:27" ht="15.75" customHeight="1" x14ac:dyDescent="0.3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</row>
    <row r="747" spans="1:27" ht="15.75" customHeight="1" x14ac:dyDescent="0.3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</row>
    <row r="748" spans="1:27" ht="15.75" customHeight="1" x14ac:dyDescent="0.3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</row>
    <row r="749" spans="1:27" ht="15.75" customHeight="1" x14ac:dyDescent="0.3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</row>
    <row r="750" spans="1:27" ht="15.75" customHeight="1" x14ac:dyDescent="0.3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</row>
    <row r="751" spans="1:27" ht="15.75" customHeight="1" x14ac:dyDescent="0.3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</row>
    <row r="752" spans="1:27" ht="15.75" customHeight="1" x14ac:dyDescent="0.3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</row>
    <row r="753" spans="1:27" ht="15.75" customHeight="1" x14ac:dyDescent="0.3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</row>
    <row r="754" spans="1:27" ht="15.75" customHeight="1" x14ac:dyDescent="0.3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</row>
    <row r="755" spans="1:27" ht="15.75" customHeight="1" x14ac:dyDescent="0.3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</row>
    <row r="756" spans="1:27" ht="15.75" customHeight="1" x14ac:dyDescent="0.3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</row>
    <row r="757" spans="1:27" ht="15.75" customHeight="1" x14ac:dyDescent="0.3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</row>
    <row r="758" spans="1:27" ht="15.75" customHeight="1" x14ac:dyDescent="0.3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</row>
    <row r="759" spans="1:27" ht="15.75" customHeight="1" x14ac:dyDescent="0.3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</row>
    <row r="760" spans="1:27" ht="15.75" customHeight="1" x14ac:dyDescent="0.3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</row>
    <row r="761" spans="1:27" ht="15.75" customHeight="1" x14ac:dyDescent="0.3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</row>
    <row r="762" spans="1:27" ht="15.75" customHeight="1" x14ac:dyDescent="0.3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</row>
    <row r="763" spans="1:27" ht="15.75" customHeight="1" x14ac:dyDescent="0.3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</row>
    <row r="764" spans="1:27" ht="15.75" customHeight="1" x14ac:dyDescent="0.3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</row>
    <row r="765" spans="1:27" ht="15.75" customHeight="1" x14ac:dyDescent="0.3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</row>
    <row r="766" spans="1:27" ht="15.75" customHeight="1" x14ac:dyDescent="0.3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</row>
    <row r="767" spans="1:27" ht="15.75" customHeight="1" x14ac:dyDescent="0.3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</row>
    <row r="768" spans="1:27" ht="15.75" customHeight="1" x14ac:dyDescent="0.3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</row>
    <row r="769" spans="1:27" ht="15.75" customHeight="1" x14ac:dyDescent="0.3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</row>
    <row r="770" spans="1:27" ht="15.75" customHeight="1" x14ac:dyDescent="0.3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</row>
    <row r="771" spans="1:27" ht="15.75" customHeight="1" x14ac:dyDescent="0.3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</row>
    <row r="772" spans="1:27" ht="15.75" customHeight="1" x14ac:dyDescent="0.3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</row>
    <row r="773" spans="1:27" ht="15.75" customHeight="1" x14ac:dyDescent="0.3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</row>
    <row r="774" spans="1:27" ht="15.75" customHeight="1" x14ac:dyDescent="0.3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</row>
    <row r="775" spans="1:27" ht="15.75" customHeight="1" x14ac:dyDescent="0.3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</row>
    <row r="776" spans="1:27" ht="15.75" customHeight="1" x14ac:dyDescent="0.3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</row>
    <row r="777" spans="1:27" ht="15.75" customHeight="1" x14ac:dyDescent="0.3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</row>
    <row r="778" spans="1:27" ht="15.75" customHeight="1" x14ac:dyDescent="0.3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</row>
    <row r="779" spans="1:27" ht="15.75" customHeight="1" x14ac:dyDescent="0.3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</row>
    <row r="780" spans="1:27" ht="15.75" customHeight="1" x14ac:dyDescent="0.3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</row>
    <row r="781" spans="1:27" ht="15.75" customHeight="1" x14ac:dyDescent="0.3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</row>
    <row r="782" spans="1:27" ht="15.75" customHeight="1" x14ac:dyDescent="0.3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</row>
    <row r="783" spans="1:27" ht="15.75" customHeight="1" x14ac:dyDescent="0.3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</row>
    <row r="784" spans="1:27" ht="15.75" customHeight="1" x14ac:dyDescent="0.3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</row>
    <row r="785" spans="1:27" ht="15.75" customHeight="1" x14ac:dyDescent="0.3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</row>
    <row r="786" spans="1:27" ht="15.75" customHeight="1" x14ac:dyDescent="0.3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</row>
    <row r="787" spans="1:27" ht="15.75" customHeight="1" x14ac:dyDescent="0.3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</row>
    <row r="788" spans="1:27" ht="15.75" customHeight="1" x14ac:dyDescent="0.3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</row>
    <row r="789" spans="1:27" ht="15.75" customHeight="1" x14ac:dyDescent="0.3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</row>
    <row r="790" spans="1:27" ht="15.75" customHeight="1" x14ac:dyDescent="0.3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</row>
    <row r="791" spans="1:27" ht="15.75" customHeight="1" x14ac:dyDescent="0.3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</row>
    <row r="792" spans="1:27" ht="15.75" customHeight="1" x14ac:dyDescent="0.3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</row>
    <row r="793" spans="1:27" ht="15.75" customHeight="1" x14ac:dyDescent="0.3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</row>
    <row r="794" spans="1:27" ht="15.75" customHeight="1" x14ac:dyDescent="0.3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</row>
    <row r="795" spans="1:27" ht="15.75" customHeight="1" x14ac:dyDescent="0.3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</row>
    <row r="796" spans="1:27" ht="15.75" customHeight="1" x14ac:dyDescent="0.3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</row>
    <row r="797" spans="1:27" ht="15.75" customHeight="1" x14ac:dyDescent="0.3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</row>
    <row r="798" spans="1:27" ht="15.75" customHeight="1" x14ac:dyDescent="0.3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</row>
    <row r="799" spans="1:27" ht="15.75" customHeight="1" x14ac:dyDescent="0.3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</row>
    <row r="800" spans="1:27" ht="15.75" customHeight="1" x14ac:dyDescent="0.3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</row>
    <row r="801" spans="1:27" ht="15.75" customHeight="1" x14ac:dyDescent="0.3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</row>
    <row r="802" spans="1:27" ht="15.75" customHeight="1" x14ac:dyDescent="0.3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</row>
    <row r="803" spans="1:27" ht="15.75" customHeight="1" x14ac:dyDescent="0.3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</row>
    <row r="804" spans="1:27" ht="15.75" customHeight="1" x14ac:dyDescent="0.3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</row>
    <row r="805" spans="1:27" ht="15.75" customHeight="1" x14ac:dyDescent="0.3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</row>
    <row r="806" spans="1:27" ht="15.75" customHeight="1" x14ac:dyDescent="0.3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</row>
    <row r="807" spans="1:27" ht="15.75" customHeight="1" x14ac:dyDescent="0.3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</row>
    <row r="808" spans="1:27" ht="15.75" customHeight="1" x14ac:dyDescent="0.3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</row>
    <row r="809" spans="1:27" ht="15.75" customHeight="1" x14ac:dyDescent="0.3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</row>
    <row r="810" spans="1:27" ht="15.75" customHeight="1" x14ac:dyDescent="0.3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</row>
    <row r="811" spans="1:27" ht="15.75" customHeight="1" x14ac:dyDescent="0.3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</row>
    <row r="812" spans="1:27" ht="15.75" customHeight="1" x14ac:dyDescent="0.3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</row>
    <row r="813" spans="1:27" ht="15.75" customHeight="1" x14ac:dyDescent="0.3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</row>
    <row r="814" spans="1:27" ht="15.75" customHeight="1" x14ac:dyDescent="0.3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</row>
    <row r="815" spans="1:27" ht="15.75" customHeight="1" x14ac:dyDescent="0.3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</row>
    <row r="816" spans="1:27" ht="15.75" customHeight="1" x14ac:dyDescent="0.3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</row>
    <row r="817" spans="1:27" ht="15.75" customHeight="1" x14ac:dyDescent="0.3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</row>
    <row r="818" spans="1:27" ht="15.75" customHeight="1" x14ac:dyDescent="0.3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</row>
    <row r="819" spans="1:27" ht="15.75" customHeight="1" x14ac:dyDescent="0.3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</row>
    <row r="820" spans="1:27" ht="15.75" customHeight="1" x14ac:dyDescent="0.3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</row>
    <row r="821" spans="1:27" ht="15.75" customHeight="1" x14ac:dyDescent="0.3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</row>
    <row r="822" spans="1:27" ht="15.75" customHeight="1" x14ac:dyDescent="0.3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</row>
    <row r="823" spans="1:27" ht="15.75" customHeight="1" x14ac:dyDescent="0.3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</row>
    <row r="824" spans="1:27" ht="15.75" customHeight="1" x14ac:dyDescent="0.3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</row>
    <row r="825" spans="1:27" ht="15.75" customHeight="1" x14ac:dyDescent="0.3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</row>
    <row r="826" spans="1:27" ht="15.75" customHeight="1" x14ac:dyDescent="0.3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</row>
    <row r="827" spans="1:27" ht="15.75" customHeight="1" x14ac:dyDescent="0.3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</row>
    <row r="828" spans="1:27" ht="15.75" customHeight="1" x14ac:dyDescent="0.3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</row>
    <row r="829" spans="1:27" ht="15.75" customHeight="1" x14ac:dyDescent="0.3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</row>
    <row r="830" spans="1:27" ht="15.75" customHeight="1" x14ac:dyDescent="0.3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</row>
    <row r="831" spans="1:27" ht="15.75" customHeight="1" x14ac:dyDescent="0.3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</row>
    <row r="832" spans="1:27" ht="15.75" customHeight="1" x14ac:dyDescent="0.3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</row>
    <row r="833" spans="1:27" ht="15.75" customHeight="1" x14ac:dyDescent="0.3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</row>
    <row r="834" spans="1:27" ht="15.75" customHeight="1" x14ac:dyDescent="0.3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</row>
    <row r="835" spans="1:27" ht="15.75" customHeight="1" x14ac:dyDescent="0.3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</row>
    <row r="836" spans="1:27" ht="15.75" customHeight="1" x14ac:dyDescent="0.3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</row>
    <row r="837" spans="1:27" ht="15.75" customHeight="1" x14ac:dyDescent="0.3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</row>
    <row r="838" spans="1:27" ht="15.75" customHeight="1" x14ac:dyDescent="0.3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</row>
    <row r="839" spans="1:27" ht="15.75" customHeight="1" x14ac:dyDescent="0.3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</row>
    <row r="840" spans="1:27" ht="15.75" customHeight="1" x14ac:dyDescent="0.3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</row>
    <row r="841" spans="1:27" ht="15.75" customHeight="1" x14ac:dyDescent="0.3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</row>
    <row r="842" spans="1:27" ht="15.75" customHeight="1" x14ac:dyDescent="0.3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</row>
    <row r="843" spans="1:27" ht="15.75" customHeight="1" x14ac:dyDescent="0.3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</row>
    <row r="844" spans="1:27" ht="15.75" customHeight="1" x14ac:dyDescent="0.3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</row>
    <row r="845" spans="1:27" ht="15.75" customHeight="1" x14ac:dyDescent="0.3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</row>
    <row r="846" spans="1:27" ht="15.75" customHeight="1" x14ac:dyDescent="0.3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</row>
    <row r="847" spans="1:27" ht="15.75" customHeight="1" x14ac:dyDescent="0.3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</row>
    <row r="848" spans="1:27" ht="15.75" customHeight="1" x14ac:dyDescent="0.3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</row>
    <row r="849" spans="1:27" ht="15.75" customHeight="1" x14ac:dyDescent="0.3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</row>
    <row r="850" spans="1:27" ht="15.75" customHeight="1" x14ac:dyDescent="0.3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</row>
    <row r="851" spans="1:27" ht="15.75" customHeight="1" x14ac:dyDescent="0.3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</row>
    <row r="852" spans="1:27" ht="15.75" customHeight="1" x14ac:dyDescent="0.3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</row>
    <row r="853" spans="1:27" ht="15.75" customHeight="1" x14ac:dyDescent="0.3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</row>
    <row r="854" spans="1:27" ht="15.75" customHeight="1" x14ac:dyDescent="0.3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</row>
    <row r="855" spans="1:27" ht="15.75" customHeight="1" x14ac:dyDescent="0.3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</row>
    <row r="856" spans="1:27" ht="15.75" customHeight="1" x14ac:dyDescent="0.3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</row>
    <row r="857" spans="1:27" ht="15.75" customHeight="1" x14ac:dyDescent="0.3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</row>
    <row r="858" spans="1:27" ht="15.75" customHeight="1" x14ac:dyDescent="0.3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</row>
    <row r="859" spans="1:27" ht="15.75" customHeight="1" x14ac:dyDescent="0.3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</row>
    <row r="860" spans="1:27" ht="15.75" customHeight="1" x14ac:dyDescent="0.3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</row>
    <row r="861" spans="1:27" ht="15.75" customHeight="1" x14ac:dyDescent="0.3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</row>
    <row r="862" spans="1:27" ht="15.75" customHeight="1" x14ac:dyDescent="0.3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</row>
    <row r="863" spans="1:27" ht="15.75" customHeight="1" x14ac:dyDescent="0.3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</row>
    <row r="864" spans="1:27" ht="15.75" customHeight="1" x14ac:dyDescent="0.3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</row>
    <row r="865" spans="1:27" ht="15.75" customHeight="1" x14ac:dyDescent="0.3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</row>
    <row r="866" spans="1:27" ht="15.75" customHeight="1" x14ac:dyDescent="0.3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</row>
    <row r="867" spans="1:27" ht="15.75" customHeight="1" x14ac:dyDescent="0.3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</row>
    <row r="868" spans="1:27" ht="15.75" customHeight="1" x14ac:dyDescent="0.3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</row>
    <row r="869" spans="1:27" ht="15.75" customHeight="1" x14ac:dyDescent="0.3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</row>
    <row r="870" spans="1:27" ht="15.75" customHeight="1" x14ac:dyDescent="0.3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</row>
    <row r="871" spans="1:27" ht="15.75" customHeight="1" x14ac:dyDescent="0.3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</row>
    <row r="872" spans="1:27" ht="15.75" customHeight="1" x14ac:dyDescent="0.3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</row>
    <row r="873" spans="1:27" ht="15.75" customHeight="1" x14ac:dyDescent="0.3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</row>
    <row r="874" spans="1:27" ht="15.75" customHeight="1" x14ac:dyDescent="0.3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</row>
    <row r="875" spans="1:27" ht="15.75" customHeight="1" x14ac:dyDescent="0.3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</row>
    <row r="876" spans="1:27" ht="15.75" customHeight="1" x14ac:dyDescent="0.3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</row>
    <row r="877" spans="1:27" ht="15.75" customHeight="1" x14ac:dyDescent="0.3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</row>
    <row r="878" spans="1:27" ht="15.75" customHeight="1" x14ac:dyDescent="0.3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</row>
    <row r="879" spans="1:27" ht="15.75" customHeight="1" x14ac:dyDescent="0.3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</row>
    <row r="880" spans="1:27" ht="15.75" customHeight="1" x14ac:dyDescent="0.3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</row>
    <row r="881" spans="1:27" ht="15.75" customHeight="1" x14ac:dyDescent="0.3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</row>
    <row r="882" spans="1:27" ht="15.75" customHeight="1" x14ac:dyDescent="0.3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</row>
    <row r="883" spans="1:27" ht="15.75" customHeight="1" x14ac:dyDescent="0.3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</row>
    <row r="884" spans="1:27" ht="15.75" customHeight="1" x14ac:dyDescent="0.3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</row>
    <row r="885" spans="1:27" ht="15.75" customHeight="1" x14ac:dyDescent="0.3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</row>
    <row r="886" spans="1:27" ht="15.75" customHeight="1" x14ac:dyDescent="0.3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</row>
    <row r="887" spans="1:27" ht="15.75" customHeight="1" x14ac:dyDescent="0.3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</row>
    <row r="888" spans="1:27" ht="15.75" customHeight="1" x14ac:dyDescent="0.3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</row>
    <row r="889" spans="1:27" ht="15.75" customHeight="1" x14ac:dyDescent="0.3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</row>
    <row r="890" spans="1:27" ht="15.75" customHeight="1" x14ac:dyDescent="0.3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</row>
    <row r="891" spans="1:27" ht="15.75" customHeight="1" x14ac:dyDescent="0.3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</row>
    <row r="892" spans="1:27" ht="15.75" customHeight="1" x14ac:dyDescent="0.3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</row>
    <row r="893" spans="1:27" ht="15.75" customHeight="1" x14ac:dyDescent="0.3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</row>
    <row r="894" spans="1:27" ht="15.75" customHeight="1" x14ac:dyDescent="0.3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</row>
    <row r="895" spans="1:27" ht="15.75" customHeight="1" x14ac:dyDescent="0.3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</row>
    <row r="896" spans="1:27" ht="15.75" customHeight="1" x14ac:dyDescent="0.3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</row>
    <row r="897" spans="1:27" ht="15.75" customHeight="1" x14ac:dyDescent="0.3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</row>
    <row r="898" spans="1:27" ht="15.75" customHeight="1" x14ac:dyDescent="0.3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</row>
    <row r="899" spans="1:27" ht="15.75" customHeight="1" x14ac:dyDescent="0.3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</row>
    <row r="900" spans="1:27" ht="15.75" customHeight="1" x14ac:dyDescent="0.3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</row>
    <row r="901" spans="1:27" ht="15.75" customHeight="1" x14ac:dyDescent="0.3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</row>
    <row r="902" spans="1:27" ht="15.75" customHeight="1" x14ac:dyDescent="0.3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</row>
    <row r="903" spans="1:27" ht="15.75" customHeight="1" x14ac:dyDescent="0.3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</row>
    <row r="904" spans="1:27" ht="15.75" customHeight="1" x14ac:dyDescent="0.3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</row>
    <row r="905" spans="1:27" ht="15.75" customHeight="1" x14ac:dyDescent="0.3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</row>
    <row r="906" spans="1:27" ht="15.75" customHeight="1" x14ac:dyDescent="0.3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</row>
    <row r="907" spans="1:27" ht="15.75" customHeight="1" x14ac:dyDescent="0.3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</row>
    <row r="908" spans="1:27" ht="15.75" customHeight="1" x14ac:dyDescent="0.3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</row>
    <row r="909" spans="1:27" ht="15.75" customHeight="1" x14ac:dyDescent="0.3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</row>
    <row r="910" spans="1:27" ht="15.75" customHeight="1" x14ac:dyDescent="0.3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</row>
    <row r="911" spans="1:27" ht="15.75" customHeight="1" x14ac:dyDescent="0.3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</row>
    <row r="912" spans="1:27" ht="15.75" customHeight="1" x14ac:dyDescent="0.3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</row>
    <row r="913" spans="1:27" ht="15.75" customHeight="1" x14ac:dyDescent="0.3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</row>
    <row r="914" spans="1:27" ht="15.75" customHeight="1" x14ac:dyDescent="0.3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</row>
    <row r="915" spans="1:27" ht="15.75" customHeight="1" x14ac:dyDescent="0.3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</row>
    <row r="916" spans="1:27" ht="15.75" customHeight="1" x14ac:dyDescent="0.3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</row>
    <row r="917" spans="1:27" ht="15.75" customHeight="1" x14ac:dyDescent="0.3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</row>
    <row r="918" spans="1:27" ht="15.75" customHeight="1" x14ac:dyDescent="0.3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</row>
    <row r="919" spans="1:27" ht="15.75" customHeight="1" x14ac:dyDescent="0.3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</row>
    <row r="920" spans="1:27" ht="15.75" customHeight="1" x14ac:dyDescent="0.3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</row>
    <row r="921" spans="1:27" ht="15.75" customHeight="1" x14ac:dyDescent="0.3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</row>
    <row r="922" spans="1:27" ht="15.75" customHeight="1" x14ac:dyDescent="0.3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</row>
    <row r="923" spans="1:27" ht="15.75" customHeight="1" x14ac:dyDescent="0.3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</row>
    <row r="924" spans="1:27" ht="15.75" customHeight="1" x14ac:dyDescent="0.3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</row>
    <row r="925" spans="1:27" ht="15.75" customHeight="1" x14ac:dyDescent="0.3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</row>
    <row r="926" spans="1:27" ht="15.75" customHeight="1" x14ac:dyDescent="0.3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</row>
    <row r="927" spans="1:27" ht="15.75" customHeight="1" x14ac:dyDescent="0.3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</row>
    <row r="928" spans="1:27" ht="15.75" customHeight="1" x14ac:dyDescent="0.3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</row>
    <row r="929" spans="1:27" ht="15.75" customHeight="1" x14ac:dyDescent="0.3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</row>
    <row r="930" spans="1:27" ht="15.75" customHeight="1" x14ac:dyDescent="0.3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</row>
    <row r="931" spans="1:27" ht="15.75" customHeight="1" x14ac:dyDescent="0.3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</row>
    <row r="932" spans="1:27" ht="15.75" customHeight="1" x14ac:dyDescent="0.3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</row>
    <row r="933" spans="1:27" ht="15.75" customHeight="1" x14ac:dyDescent="0.3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</row>
    <row r="934" spans="1:27" ht="15.75" customHeight="1" x14ac:dyDescent="0.3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</row>
    <row r="935" spans="1:27" ht="15.75" customHeight="1" x14ac:dyDescent="0.3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</row>
    <row r="936" spans="1:27" ht="15.75" customHeight="1" x14ac:dyDescent="0.3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</row>
    <row r="937" spans="1:27" ht="15.75" customHeight="1" x14ac:dyDescent="0.3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</row>
    <row r="938" spans="1:27" ht="15.75" customHeight="1" x14ac:dyDescent="0.3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</row>
    <row r="939" spans="1:27" ht="15.75" customHeight="1" x14ac:dyDescent="0.3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</row>
    <row r="940" spans="1:27" ht="15.75" customHeight="1" x14ac:dyDescent="0.3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</row>
    <row r="941" spans="1:27" ht="15.75" customHeight="1" x14ac:dyDescent="0.3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</row>
    <row r="942" spans="1:27" ht="15.75" customHeight="1" x14ac:dyDescent="0.3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</row>
    <row r="943" spans="1:27" ht="15.75" customHeight="1" x14ac:dyDescent="0.3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</row>
    <row r="944" spans="1:27" ht="15.75" customHeight="1" x14ac:dyDescent="0.3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</row>
    <row r="945" spans="1:27" ht="15.75" customHeight="1" x14ac:dyDescent="0.3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</row>
    <row r="946" spans="1:27" ht="15.75" customHeight="1" x14ac:dyDescent="0.3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</row>
    <row r="947" spans="1:27" ht="15.75" customHeight="1" x14ac:dyDescent="0.3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</row>
    <row r="948" spans="1:27" ht="15.75" customHeight="1" x14ac:dyDescent="0.3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</row>
    <row r="949" spans="1:27" ht="15.75" customHeight="1" x14ac:dyDescent="0.3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</row>
    <row r="950" spans="1:27" ht="15.75" customHeight="1" x14ac:dyDescent="0.3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</row>
    <row r="951" spans="1:27" ht="15.75" customHeight="1" x14ac:dyDescent="0.3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</row>
    <row r="952" spans="1:27" ht="15.75" customHeight="1" x14ac:dyDescent="0.3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</row>
    <row r="953" spans="1:27" ht="15.75" customHeight="1" x14ac:dyDescent="0.3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</row>
    <row r="954" spans="1:27" ht="15.75" customHeight="1" x14ac:dyDescent="0.3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</row>
    <row r="955" spans="1:27" ht="15.75" customHeight="1" x14ac:dyDescent="0.3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</row>
    <row r="956" spans="1:27" ht="15.75" customHeight="1" x14ac:dyDescent="0.3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</row>
    <row r="957" spans="1:27" ht="15.75" customHeight="1" x14ac:dyDescent="0.3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</row>
    <row r="958" spans="1:27" ht="15.75" customHeight="1" x14ac:dyDescent="0.3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</row>
    <row r="959" spans="1:27" ht="15.75" customHeight="1" x14ac:dyDescent="0.3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</row>
    <row r="960" spans="1:27" ht="15.75" customHeight="1" x14ac:dyDescent="0.3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</row>
    <row r="961" spans="1:27" ht="15.75" customHeight="1" x14ac:dyDescent="0.3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</row>
    <row r="962" spans="1:27" ht="15.75" customHeight="1" x14ac:dyDescent="0.3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</row>
    <row r="963" spans="1:27" ht="15.75" customHeight="1" x14ac:dyDescent="0.3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</row>
    <row r="964" spans="1:27" ht="15.75" customHeight="1" x14ac:dyDescent="0.3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</row>
    <row r="965" spans="1:27" ht="15.75" customHeight="1" x14ac:dyDescent="0.3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</row>
    <row r="966" spans="1:27" ht="15.75" customHeight="1" x14ac:dyDescent="0.3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</row>
    <row r="967" spans="1:27" ht="15.75" customHeight="1" x14ac:dyDescent="0.3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</row>
    <row r="968" spans="1:27" ht="15.75" customHeight="1" x14ac:dyDescent="0.3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</row>
    <row r="969" spans="1:27" ht="15.75" customHeight="1" x14ac:dyDescent="0.3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</row>
    <row r="970" spans="1:27" ht="15.75" customHeight="1" x14ac:dyDescent="0.3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</row>
    <row r="971" spans="1:27" ht="15.75" customHeight="1" x14ac:dyDescent="0.3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</row>
    <row r="972" spans="1:27" ht="15.75" customHeight="1" x14ac:dyDescent="0.3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</row>
    <row r="973" spans="1:27" ht="15.75" customHeight="1" x14ac:dyDescent="0.3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</row>
    <row r="974" spans="1:27" ht="15.75" customHeight="1" x14ac:dyDescent="0.3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</row>
    <row r="975" spans="1:27" ht="15.75" customHeight="1" x14ac:dyDescent="0.3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</row>
    <row r="976" spans="1:27" ht="15.75" customHeight="1" x14ac:dyDescent="0.3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</row>
    <row r="977" spans="1:27" ht="15.75" customHeight="1" x14ac:dyDescent="0.3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</row>
    <row r="978" spans="1:27" ht="15.75" customHeight="1" x14ac:dyDescent="0.3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</row>
    <row r="979" spans="1:27" ht="15.75" customHeight="1" x14ac:dyDescent="0.3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</row>
    <row r="980" spans="1:27" ht="15.75" customHeight="1" x14ac:dyDescent="0.3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</row>
    <row r="981" spans="1:27" ht="15.75" customHeight="1" x14ac:dyDescent="0.3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</row>
    <row r="982" spans="1:27" ht="15.75" customHeight="1" x14ac:dyDescent="0.3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</row>
    <row r="983" spans="1:27" ht="15.75" customHeight="1" x14ac:dyDescent="0.3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</row>
    <row r="984" spans="1:27" ht="15.75" customHeight="1" x14ac:dyDescent="0.3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</row>
    <row r="985" spans="1:27" ht="15.75" customHeight="1" x14ac:dyDescent="0.3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</row>
    <row r="986" spans="1:27" ht="15.75" customHeight="1" x14ac:dyDescent="0.3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</row>
    <row r="987" spans="1:27" ht="15.75" customHeight="1" x14ac:dyDescent="0.3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</row>
    <row r="988" spans="1:27" ht="15.75" customHeight="1" x14ac:dyDescent="0.3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</row>
    <row r="989" spans="1:27" ht="15.75" customHeight="1" x14ac:dyDescent="0.3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</row>
    <row r="990" spans="1:27" ht="15.75" customHeight="1" x14ac:dyDescent="0.3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</row>
    <row r="991" spans="1:27" ht="15.75" customHeight="1" x14ac:dyDescent="0.3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</row>
    <row r="992" spans="1:27" ht="15.75" customHeight="1" x14ac:dyDescent="0.3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</row>
    <row r="993" spans="1:27" ht="15.75" customHeight="1" x14ac:dyDescent="0.3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</row>
    <row r="994" spans="1:27" ht="15.75" customHeight="1" x14ac:dyDescent="0.3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</row>
    <row r="995" spans="1:27" ht="15.75" customHeight="1" x14ac:dyDescent="0.3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</row>
    <row r="996" spans="1:27" ht="15.75" customHeight="1" x14ac:dyDescent="0.3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</row>
    <row r="997" spans="1:27" ht="15.75" customHeight="1" x14ac:dyDescent="0.3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</row>
    <row r="998" spans="1:27" ht="15.75" customHeight="1" x14ac:dyDescent="0.3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</row>
    <row r="999" spans="1:27" ht="15.75" customHeight="1" x14ac:dyDescent="0.3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</row>
    <row r="1000" spans="1:27" ht="15.75" customHeight="1" x14ac:dyDescent="0.3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</row>
  </sheetData>
  <customSheetViews>
    <customSheetView guid="{EF1A9ED0-5EF9-4B7A-9640-5A66C9189C8B}" filter="1" showAutoFilter="1">
      <pageMargins left="0.7" right="0.7" top="0.75" bottom="0.75" header="0.3" footer="0.3"/>
      <autoFilter ref="A1:I99" xr:uid="{0BA4F5EE-E055-4A70-B3CD-9C5DEE417AF3}">
        <filterColumn colId="8">
          <filters blank="1">
            <filter val="Apex to Nautone"/>
            <filter val="BharatPe Test"/>
            <filter val="Feb-Salary"/>
            <filter val="Investment"/>
            <filter val="Investment (Loan)"/>
            <filter val="Open to ICICI"/>
            <filter val="Paytm Test"/>
            <filter val="PayU Test"/>
            <filter val="PhonePe Test"/>
            <filter val="Revenue"/>
            <filter val="Revenue - E- Com"/>
            <filter val="Revenue - Ed - Tech"/>
            <filter val="Skillsda Payment"/>
            <filter val="Stationary"/>
            <filter val="Test"/>
            <filter val="WebSite Payment"/>
          </filters>
        </filterColumn>
      </autoFilter>
    </customSheetView>
    <customSheetView guid="{79EF9570-837D-4253-9ABD-5A2CDB1C2339}" filter="1" showAutoFilter="1">
      <pageMargins left="0.7" right="0.7" top="0.75" bottom="0.75" header="0.3" footer="0.3"/>
      <autoFilter ref="A1:I99" xr:uid="{05EDA230-9474-42B2-B346-73C99D2A17A5}">
        <filterColumn colId="5">
          <filters>
            <filter val="CR"/>
          </filters>
        </filterColumn>
        <filterColumn colId="8">
          <filters blank="1">
            <filter val="AlphaFinSoft Payment"/>
            <filter val="Balance Salary"/>
            <filter val="Bank Charges"/>
            <filter val="Cheque Bounce"/>
            <filter val="Cheque Bounce Charges"/>
            <filter val="Expense - Reimbursement"/>
            <filter val="Feb-Salary"/>
            <filter val="Investment"/>
            <filter val="Leads"/>
            <filter val="Loan Settlement"/>
            <filter val="OYO Rent"/>
            <filter val="Reimbursement"/>
            <filter val="Salary"/>
            <filter val="Skillsda Payment"/>
            <filter val="Stationary"/>
            <filter val="WebSite Payment"/>
          </filters>
        </filterColumn>
      </autoFilter>
    </customSheetView>
    <customSheetView guid="{411671DC-5EFA-4CC8-84F8-FAC2B106B183}" filter="1" showAutoFilter="1">
      <pageMargins left="0.7" right="0.7" top="0.75" bottom="0.75" header="0.3" footer="0.3"/>
      <autoFilter ref="A1:J99" xr:uid="{F4B88C91-DB06-41B0-B704-EF511A1C205B}"/>
    </customSheetView>
    <customSheetView guid="{3AD11050-7389-449E-94BA-320E700001CA}" filter="1" showAutoFilter="1">
      <pageMargins left="0.7" right="0.7" top="0.75" bottom="0.75" header="0.3" footer="0.3"/>
      <autoFilter ref="A1:J99" xr:uid="{93B29D3E-7D59-4B1E-AA7E-8FC5428BAABF}">
        <filterColumn colId="8">
          <filters blank="1">
            <filter val="Balance Salary"/>
            <filter val="Feb-Salary"/>
            <filter val="Salary"/>
          </filters>
        </filterColumn>
      </autoFilter>
    </customSheetView>
    <customSheetView guid="{EBF2C137-0023-4869-8C4E-A59EFBE35EAF}" filter="1" showAutoFilter="1">
      <pageMargins left="0.7" right="0.7" top="0.75" bottom="0.75" header="0.3" footer="0.3"/>
      <autoFilter ref="R1:Z43" xr:uid="{F0A8C52D-835A-4C7B-98E6-6719037B561A}">
        <filterColumn colId="8">
          <filters>
            <filter val="Revenue E.com"/>
            <filter val="Revenue Ed-tech"/>
            <filter val="Revenue-E.com"/>
          </filters>
        </filterColumn>
      </autoFilter>
    </customSheetView>
    <customSheetView guid="{34C33F0A-42DC-4BBF-88D0-D5DC12CC16C9}" filter="1" showAutoFilter="1">
      <pageMargins left="0.7" right="0.7" top="0.75" bottom="0.75" header="0.3" footer="0.3"/>
      <autoFilter ref="R1:Z43" xr:uid="{A837C093-D43D-469E-9E89-9C498CC4B792}">
        <filterColumn colId="8">
          <filters>
            <filter val="Revenue E.com"/>
            <filter val="Revenue-E.com"/>
          </filters>
        </filterColumn>
      </autoFilter>
    </customSheetView>
    <customSheetView guid="{4BCC68E4-0A39-46AB-BED3-13712030394B}" filter="1" showAutoFilter="1">
      <pageMargins left="0.7" right="0.7" top="0.75" bottom="0.75" header="0.3" footer="0.3"/>
      <autoFilter ref="R1:Z43" xr:uid="{AF12683F-28D0-4F82-84CC-94C4FA0858BE}">
        <filterColumn colId="6">
          <filters>
            <filter val="CR"/>
          </filters>
        </filterColumn>
      </autoFilter>
    </customSheetView>
    <customSheetView guid="{D96BBC42-7623-4838-865B-D325649C1C5F}" filter="1" showAutoFilter="1">
      <pageMargins left="0.7" right="0.7" top="0.75" bottom="0.75" header="0.3" footer="0.3"/>
      <autoFilter ref="R1:Z43" xr:uid="{CC8EB6CD-0921-4C13-99B2-24F16C8C371D}">
        <filterColumn colId="6">
          <filters>
            <filter val="DR"/>
          </filters>
        </filterColumn>
      </autoFilter>
    </customSheetView>
  </customSheetViews>
  <hyperlinks>
    <hyperlink ref="Z36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M1000"/>
  <sheetViews>
    <sheetView workbookViewId="0"/>
  </sheetViews>
  <sheetFormatPr defaultColWidth="14.44140625" defaultRowHeight="15" customHeight="1" x14ac:dyDescent="0.25"/>
  <cols>
    <col min="5" max="5" width="91.109375" customWidth="1"/>
    <col min="9" max="9" width="36" customWidth="1"/>
    <col min="14" max="14" width="20.44140625" customWidth="1"/>
    <col min="16" max="16" width="25.33203125" hidden="1" customWidth="1"/>
    <col min="17" max="17" width="19.33203125" customWidth="1"/>
    <col min="21" max="21" width="38" customWidth="1"/>
    <col min="22" max="22" width="48.44140625" customWidth="1"/>
  </cols>
  <sheetData>
    <row r="1" spans="1:39" ht="17.25" customHeight="1" x14ac:dyDescent="0.25">
      <c r="A1" s="49" t="s">
        <v>0</v>
      </c>
      <c r="B1" s="49" t="s">
        <v>1</v>
      </c>
      <c r="C1" s="49" t="s">
        <v>2</v>
      </c>
      <c r="D1" s="49" t="s">
        <v>3</v>
      </c>
      <c r="E1" s="50" t="s">
        <v>4</v>
      </c>
      <c r="F1" s="49" t="s">
        <v>5</v>
      </c>
      <c r="G1" s="49" t="s">
        <v>6</v>
      </c>
      <c r="H1" s="49" t="s">
        <v>7</v>
      </c>
      <c r="I1" s="51" t="s">
        <v>8</v>
      </c>
      <c r="J1" s="52"/>
      <c r="K1" s="52"/>
      <c r="L1" s="52"/>
      <c r="M1" s="52"/>
      <c r="N1" s="23" t="s">
        <v>913</v>
      </c>
      <c r="O1" s="23" t="s">
        <v>914</v>
      </c>
      <c r="P1" s="23" t="s">
        <v>915</v>
      </c>
      <c r="Q1" s="23" t="s">
        <v>4</v>
      </c>
      <c r="R1" s="23" t="s">
        <v>916</v>
      </c>
      <c r="S1" s="23" t="s">
        <v>917</v>
      </c>
      <c r="T1" s="23" t="s">
        <v>918</v>
      </c>
      <c r="U1" s="23" t="s">
        <v>919</v>
      </c>
      <c r="V1" s="23" t="s">
        <v>8</v>
      </c>
      <c r="W1" s="52"/>
      <c r="X1" s="52"/>
      <c r="Y1" s="52"/>
    </row>
    <row r="2" spans="1:39" ht="17.25" customHeight="1" x14ac:dyDescent="0.3">
      <c r="A2" s="53">
        <v>130</v>
      </c>
      <c r="B2" s="53" t="s">
        <v>440</v>
      </c>
      <c r="C2" s="53" t="s">
        <v>441</v>
      </c>
      <c r="D2" s="53" t="s">
        <v>442</v>
      </c>
      <c r="E2" s="54" t="s">
        <v>443</v>
      </c>
      <c r="F2" s="53" t="s">
        <v>13</v>
      </c>
      <c r="G2" s="53">
        <v>5000</v>
      </c>
      <c r="H2" s="53">
        <v>60802.77</v>
      </c>
      <c r="I2" s="55" t="s">
        <v>444</v>
      </c>
      <c r="J2" s="56"/>
      <c r="K2" s="56"/>
      <c r="L2" s="56"/>
      <c r="M2" s="56"/>
      <c r="N2" s="28">
        <v>44345.597013888888</v>
      </c>
      <c r="O2" s="29" t="s">
        <v>920</v>
      </c>
      <c r="P2" s="29" t="s">
        <v>921</v>
      </c>
      <c r="Q2" s="29" t="s">
        <v>922</v>
      </c>
      <c r="R2" s="30" t="str">
        <f>"010023643505290849410000047963100000479631"</f>
        <v>010023643505290849410000047963100000479631</v>
      </c>
      <c r="S2" s="29">
        <v>1596.54</v>
      </c>
      <c r="T2" s="29" t="s">
        <v>19</v>
      </c>
      <c r="U2" s="29" t="s">
        <v>923</v>
      </c>
      <c r="V2" s="57" t="s">
        <v>943</v>
      </c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</row>
    <row r="3" spans="1:39" ht="17.25" customHeight="1" x14ac:dyDescent="0.3">
      <c r="A3" s="53">
        <v>131</v>
      </c>
      <c r="B3" s="53" t="s">
        <v>445</v>
      </c>
      <c r="C3" s="53" t="s">
        <v>446</v>
      </c>
      <c r="D3" s="53" t="s">
        <v>447</v>
      </c>
      <c r="E3" s="54" t="s">
        <v>448</v>
      </c>
      <c r="F3" s="53" t="s">
        <v>13</v>
      </c>
      <c r="G3" s="58">
        <v>41300</v>
      </c>
      <c r="H3" s="53">
        <v>102102.77</v>
      </c>
      <c r="I3" s="59" t="s">
        <v>694</v>
      </c>
      <c r="J3" s="56"/>
      <c r="K3" s="56"/>
      <c r="L3" s="56"/>
      <c r="M3" s="56"/>
      <c r="N3" s="28">
        <v>44345.596944444442</v>
      </c>
      <c r="O3" s="29" t="s">
        <v>920</v>
      </c>
      <c r="P3" s="29" t="s">
        <v>921</v>
      </c>
      <c r="Q3" s="29" t="s">
        <v>922</v>
      </c>
      <c r="R3" s="30" t="str">
        <f>"010039611905290849300000047963100000479631"</f>
        <v>010039611905290849300000047963100000479631</v>
      </c>
      <c r="S3" s="29">
        <v>1596.54</v>
      </c>
      <c r="T3" s="29" t="s">
        <v>19</v>
      </c>
      <c r="U3" s="29" t="s">
        <v>923</v>
      </c>
      <c r="V3" s="57" t="s">
        <v>943</v>
      </c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1:39" ht="17.25" customHeight="1" x14ac:dyDescent="0.3">
      <c r="A4" s="53">
        <v>132</v>
      </c>
      <c r="B4" s="53" t="s">
        <v>450</v>
      </c>
      <c r="C4" s="53" t="s">
        <v>446</v>
      </c>
      <c r="D4" s="53" t="s">
        <v>451</v>
      </c>
      <c r="E4" s="54" t="s">
        <v>452</v>
      </c>
      <c r="F4" s="53" t="s">
        <v>13</v>
      </c>
      <c r="G4" s="58">
        <v>11800</v>
      </c>
      <c r="H4" s="53">
        <v>113902.77</v>
      </c>
      <c r="I4" s="59" t="s">
        <v>694</v>
      </c>
      <c r="J4" s="56"/>
      <c r="K4" s="56"/>
      <c r="L4" s="56"/>
      <c r="M4" s="56"/>
      <c r="N4" s="28">
        <v>44345</v>
      </c>
      <c r="O4" s="29" t="s">
        <v>920</v>
      </c>
      <c r="P4" s="30"/>
      <c r="Q4" s="29" t="s">
        <v>977</v>
      </c>
      <c r="R4" s="30" t="str">
        <f>"024246993861"</f>
        <v>024246993861</v>
      </c>
      <c r="S4" s="30" t="str">
        <f>"30000.00"</f>
        <v>30000.00</v>
      </c>
      <c r="T4" s="29" t="s">
        <v>13</v>
      </c>
      <c r="U4" s="29" t="s">
        <v>978</v>
      </c>
      <c r="V4" s="57" t="s">
        <v>979</v>
      </c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39" ht="17.25" customHeight="1" x14ac:dyDescent="0.3">
      <c r="A5" s="53">
        <v>133</v>
      </c>
      <c r="B5" s="53" t="s">
        <v>453</v>
      </c>
      <c r="C5" s="53" t="s">
        <v>454</v>
      </c>
      <c r="D5" s="53" t="s">
        <v>455</v>
      </c>
      <c r="E5" s="54" t="s">
        <v>456</v>
      </c>
      <c r="F5" s="53" t="s">
        <v>13</v>
      </c>
      <c r="G5" s="53">
        <v>40000</v>
      </c>
      <c r="H5" s="53">
        <v>153902.76999999999</v>
      </c>
      <c r="I5" s="55" t="s">
        <v>457</v>
      </c>
      <c r="J5" s="56"/>
      <c r="K5" s="56"/>
      <c r="L5" s="56"/>
      <c r="M5" s="56"/>
      <c r="N5" s="28">
        <v>44340.311469907407</v>
      </c>
      <c r="O5" s="29" t="s">
        <v>963</v>
      </c>
      <c r="P5" s="29" t="s">
        <v>921</v>
      </c>
      <c r="Q5" s="29" t="s">
        <v>948</v>
      </c>
      <c r="R5" s="30" t="str">
        <f>"22209625"</f>
        <v>22209625</v>
      </c>
      <c r="S5" s="29">
        <v>9500</v>
      </c>
      <c r="T5" s="29" t="s">
        <v>19</v>
      </c>
      <c r="U5" s="29" t="s">
        <v>980</v>
      </c>
      <c r="V5" s="57" t="s">
        <v>981</v>
      </c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ht="17.25" customHeight="1" x14ac:dyDescent="0.3">
      <c r="A6" s="53">
        <v>134</v>
      </c>
      <c r="B6" s="53" t="s">
        <v>458</v>
      </c>
      <c r="C6" s="53" t="s">
        <v>459</v>
      </c>
      <c r="D6" s="53" t="s">
        <v>460</v>
      </c>
      <c r="E6" s="54" t="s">
        <v>461</v>
      </c>
      <c r="F6" s="53" t="s">
        <v>13</v>
      </c>
      <c r="G6" s="53">
        <v>900</v>
      </c>
      <c r="H6" s="53">
        <v>154802.76999999999</v>
      </c>
      <c r="I6" s="55" t="s">
        <v>462</v>
      </c>
      <c r="J6" s="56"/>
      <c r="K6" s="56"/>
      <c r="L6" s="56"/>
      <c r="M6" s="56"/>
      <c r="N6" s="28">
        <v>44340.028587962966</v>
      </c>
      <c r="O6" s="29" t="s">
        <v>963</v>
      </c>
      <c r="P6" s="29" t="s">
        <v>921</v>
      </c>
      <c r="Q6" s="29" t="s">
        <v>982</v>
      </c>
      <c r="R6" s="30" t="str">
        <f t="shared" ref="R6:R7" si="0">"22190068"</f>
        <v>22190068</v>
      </c>
      <c r="S6" s="30" t="str">
        <f>"9500.00"</f>
        <v>9500.00</v>
      </c>
      <c r="T6" s="29" t="s">
        <v>13</v>
      </c>
      <c r="U6" s="29" t="s">
        <v>980</v>
      </c>
      <c r="V6" s="57" t="s">
        <v>983</v>
      </c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ht="17.25" customHeight="1" x14ac:dyDescent="0.3">
      <c r="A7" s="53">
        <v>135</v>
      </c>
      <c r="B7" s="53" t="s">
        <v>463</v>
      </c>
      <c r="C7" s="53" t="s">
        <v>464</v>
      </c>
      <c r="D7" s="53" t="s">
        <v>465</v>
      </c>
      <c r="E7" s="54" t="s">
        <v>466</v>
      </c>
      <c r="F7" s="53" t="s">
        <v>13</v>
      </c>
      <c r="G7" s="58">
        <v>12500</v>
      </c>
      <c r="H7" s="53">
        <v>167302.76999999999</v>
      </c>
      <c r="I7" s="59" t="s">
        <v>694</v>
      </c>
      <c r="J7" s="56"/>
      <c r="K7" s="56"/>
      <c r="L7" s="56"/>
      <c r="M7" s="56"/>
      <c r="N7" s="28">
        <v>44339.488449074073</v>
      </c>
      <c r="O7" s="29" t="s">
        <v>963</v>
      </c>
      <c r="P7" s="29" t="s">
        <v>921</v>
      </c>
      <c r="Q7" s="29" t="s">
        <v>948</v>
      </c>
      <c r="R7" s="30" t="str">
        <f t="shared" si="0"/>
        <v>22190068</v>
      </c>
      <c r="S7" s="29">
        <v>9500</v>
      </c>
      <c r="T7" s="29" t="s">
        <v>19</v>
      </c>
      <c r="U7" s="29" t="s">
        <v>980</v>
      </c>
      <c r="V7" s="57" t="s">
        <v>981</v>
      </c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ht="17.25" customHeight="1" x14ac:dyDescent="0.3">
      <c r="A8" s="53">
        <v>136</v>
      </c>
      <c r="B8" s="53" t="s">
        <v>467</v>
      </c>
      <c r="C8" s="53" t="s">
        <v>464</v>
      </c>
      <c r="D8" s="53" t="s">
        <v>468</v>
      </c>
      <c r="E8" s="54" t="s">
        <v>469</v>
      </c>
      <c r="F8" s="53" t="s">
        <v>13</v>
      </c>
      <c r="G8" s="58">
        <v>35000</v>
      </c>
      <c r="H8" s="53">
        <v>202302.77</v>
      </c>
      <c r="I8" s="59" t="s">
        <v>694</v>
      </c>
      <c r="J8" s="56"/>
      <c r="K8" s="56"/>
      <c r="L8" s="56"/>
      <c r="M8" s="56"/>
      <c r="N8" s="28">
        <v>44338.688935185186</v>
      </c>
      <c r="O8" s="29" t="s">
        <v>920</v>
      </c>
      <c r="P8" s="29" t="s">
        <v>921</v>
      </c>
      <c r="Q8" s="29" t="s">
        <v>922</v>
      </c>
      <c r="R8" s="30" t="str">
        <f>"010006493905221102030000040113400000000000"</f>
        <v>010006493905221102030000040113400000000000</v>
      </c>
      <c r="S8" s="29">
        <v>2480.59</v>
      </c>
      <c r="T8" s="29" t="s">
        <v>19</v>
      </c>
      <c r="U8" s="29" t="s">
        <v>923</v>
      </c>
      <c r="V8" s="60" t="s">
        <v>984</v>
      </c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17.25" customHeight="1" x14ac:dyDescent="0.3">
      <c r="A9" s="53">
        <v>137</v>
      </c>
      <c r="B9" s="53" t="s">
        <v>470</v>
      </c>
      <c r="C9" s="53" t="s">
        <v>464</v>
      </c>
      <c r="D9" s="53" t="s">
        <v>471</v>
      </c>
      <c r="E9" s="54" t="s">
        <v>472</v>
      </c>
      <c r="F9" s="53" t="s">
        <v>19</v>
      </c>
      <c r="G9" s="53">
        <v>20000</v>
      </c>
      <c r="H9" s="53">
        <v>182302.77</v>
      </c>
      <c r="I9" s="55" t="s">
        <v>473</v>
      </c>
      <c r="J9" s="56"/>
      <c r="K9" s="56"/>
      <c r="L9" s="56"/>
      <c r="M9" s="56"/>
      <c r="N9" s="28">
        <v>44337.598761574074</v>
      </c>
      <c r="O9" s="29" t="s">
        <v>920</v>
      </c>
      <c r="P9" s="29" t="s">
        <v>921</v>
      </c>
      <c r="Q9" s="29" t="s">
        <v>936</v>
      </c>
      <c r="R9" s="29" t="s">
        <v>985</v>
      </c>
      <c r="S9" s="29">
        <v>262.75</v>
      </c>
      <c r="T9" s="29" t="s">
        <v>19</v>
      </c>
      <c r="U9" s="29" t="s">
        <v>938</v>
      </c>
      <c r="V9" s="57" t="s">
        <v>986</v>
      </c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ht="17.25" customHeight="1" x14ac:dyDescent="0.3">
      <c r="A10" s="53">
        <v>138</v>
      </c>
      <c r="B10" s="53" t="s">
        <v>474</v>
      </c>
      <c r="C10" s="53" t="s">
        <v>464</v>
      </c>
      <c r="D10" s="53" t="s">
        <v>475</v>
      </c>
      <c r="E10" s="54" t="s">
        <v>476</v>
      </c>
      <c r="F10" s="53" t="s">
        <v>19</v>
      </c>
      <c r="G10" s="53">
        <v>133080</v>
      </c>
      <c r="H10" s="53">
        <v>49222.77</v>
      </c>
      <c r="I10" s="55" t="s">
        <v>477</v>
      </c>
      <c r="J10" s="56"/>
      <c r="K10" s="56"/>
      <c r="L10" s="56"/>
      <c r="M10" s="56"/>
      <c r="N10" s="28">
        <v>44337.598749999997</v>
      </c>
      <c r="O10" s="29" t="s">
        <v>920</v>
      </c>
      <c r="P10" s="30"/>
      <c r="Q10" s="29" t="s">
        <v>940</v>
      </c>
      <c r="R10" s="29" t="s">
        <v>985</v>
      </c>
      <c r="S10" s="30" t="str">
        <f>"12036.00"</f>
        <v>12036.00</v>
      </c>
      <c r="T10" s="29" t="s">
        <v>13</v>
      </c>
      <c r="U10" s="29" t="s">
        <v>938</v>
      </c>
      <c r="V10" s="57" t="s">
        <v>987</v>
      </c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</row>
    <row r="11" spans="1:39" ht="17.25" customHeight="1" x14ac:dyDescent="0.3">
      <c r="A11" s="53">
        <v>139</v>
      </c>
      <c r="B11" s="53" t="s">
        <v>478</v>
      </c>
      <c r="C11" s="53" t="s">
        <v>464</v>
      </c>
      <c r="D11" s="53" t="s">
        <v>479</v>
      </c>
      <c r="E11" s="54" t="s">
        <v>480</v>
      </c>
      <c r="F11" s="53" t="s">
        <v>13</v>
      </c>
      <c r="G11" s="53">
        <v>5000</v>
      </c>
      <c r="H11" s="53">
        <v>54222.77</v>
      </c>
      <c r="I11" s="55" t="s">
        <v>444</v>
      </c>
      <c r="J11" s="56"/>
      <c r="K11" s="56"/>
      <c r="L11" s="56"/>
      <c r="M11" s="56"/>
      <c r="N11" s="28">
        <v>44336.623935185184</v>
      </c>
      <c r="O11" s="29" t="s">
        <v>956</v>
      </c>
      <c r="P11" s="29" t="s">
        <v>921</v>
      </c>
      <c r="Q11" s="29" t="s">
        <v>948</v>
      </c>
      <c r="R11" s="30" t="str">
        <f>"22075703"</f>
        <v>22075703</v>
      </c>
      <c r="S11" s="29">
        <v>15000</v>
      </c>
      <c r="T11" s="29" t="s">
        <v>19</v>
      </c>
      <c r="U11" s="29" t="s">
        <v>949</v>
      </c>
      <c r="V11" s="57" t="s">
        <v>988</v>
      </c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</row>
    <row r="12" spans="1:39" ht="17.25" customHeight="1" x14ac:dyDescent="0.3">
      <c r="A12" s="53">
        <v>140</v>
      </c>
      <c r="B12" s="53" t="s">
        <v>481</v>
      </c>
      <c r="C12" s="53" t="s">
        <v>482</v>
      </c>
      <c r="D12" s="53" t="s">
        <v>483</v>
      </c>
      <c r="E12" s="54" t="s">
        <v>484</v>
      </c>
      <c r="F12" s="53" t="s">
        <v>13</v>
      </c>
      <c r="G12" s="53">
        <v>86000</v>
      </c>
      <c r="H12" s="53">
        <v>140222.76999999999</v>
      </c>
      <c r="I12" s="55" t="s">
        <v>457</v>
      </c>
      <c r="J12" s="56"/>
      <c r="K12" s="56"/>
      <c r="L12" s="56"/>
      <c r="M12" s="56"/>
      <c r="N12" s="28">
        <v>44335.68277777778</v>
      </c>
      <c r="O12" s="29" t="s">
        <v>920</v>
      </c>
      <c r="P12" s="29" t="s">
        <v>921</v>
      </c>
      <c r="Q12" s="29" t="s">
        <v>936</v>
      </c>
      <c r="R12" s="29" t="s">
        <v>989</v>
      </c>
      <c r="S12" s="29">
        <v>334</v>
      </c>
      <c r="T12" s="29" t="s">
        <v>19</v>
      </c>
      <c r="U12" s="29" t="s">
        <v>938</v>
      </c>
      <c r="V12" s="57" t="s">
        <v>986</v>
      </c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</row>
    <row r="13" spans="1:39" ht="17.25" customHeight="1" x14ac:dyDescent="0.3">
      <c r="A13" s="53">
        <v>141</v>
      </c>
      <c r="B13" s="53" t="s">
        <v>485</v>
      </c>
      <c r="C13" s="53" t="s">
        <v>486</v>
      </c>
      <c r="D13" s="53" t="s">
        <v>487</v>
      </c>
      <c r="E13" s="54" t="s">
        <v>488</v>
      </c>
      <c r="F13" s="53" t="s">
        <v>13</v>
      </c>
      <c r="G13" s="53">
        <v>1</v>
      </c>
      <c r="H13" s="53">
        <v>140223.76999999999</v>
      </c>
      <c r="I13" s="55" t="s">
        <v>489</v>
      </c>
      <c r="J13" s="56"/>
      <c r="K13" s="56"/>
      <c r="L13" s="56"/>
      <c r="M13" s="56"/>
      <c r="N13" s="28">
        <v>44335.682754629626</v>
      </c>
      <c r="O13" s="29" t="s">
        <v>920</v>
      </c>
      <c r="P13" s="30"/>
      <c r="Q13" s="29" t="s">
        <v>940</v>
      </c>
      <c r="R13" s="29" t="s">
        <v>989</v>
      </c>
      <c r="S13" s="30" t="str">
        <f>"15300.00"</f>
        <v>15300.00</v>
      </c>
      <c r="T13" s="29" t="s">
        <v>13</v>
      </c>
      <c r="U13" s="29" t="s">
        <v>938</v>
      </c>
      <c r="V13" s="57" t="s">
        <v>990</v>
      </c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</row>
    <row r="14" spans="1:39" ht="17.25" customHeight="1" x14ac:dyDescent="0.3">
      <c r="A14" s="53">
        <v>142</v>
      </c>
      <c r="B14" s="53" t="s">
        <v>490</v>
      </c>
      <c r="C14" s="53" t="s">
        <v>486</v>
      </c>
      <c r="D14" s="53" t="s">
        <v>491</v>
      </c>
      <c r="E14" s="54" t="s">
        <v>492</v>
      </c>
      <c r="F14" s="53" t="s">
        <v>19</v>
      </c>
      <c r="G14" s="53">
        <v>12540.5</v>
      </c>
      <c r="H14" s="53">
        <v>127683.27</v>
      </c>
      <c r="I14" s="55" t="s">
        <v>473</v>
      </c>
      <c r="J14" s="56"/>
      <c r="K14" s="56"/>
      <c r="L14" s="56"/>
      <c r="M14" s="56"/>
      <c r="N14" s="28">
        <v>44331.519976851851</v>
      </c>
      <c r="O14" s="29" t="s">
        <v>956</v>
      </c>
      <c r="P14" s="29" t="s">
        <v>921</v>
      </c>
      <c r="Q14" s="29" t="s">
        <v>948</v>
      </c>
      <c r="R14" s="30" t="str">
        <f>"21859823"</f>
        <v>21859823</v>
      </c>
      <c r="S14" s="29">
        <v>1000</v>
      </c>
      <c r="T14" s="29" t="s">
        <v>19</v>
      </c>
      <c r="U14" s="29" t="s">
        <v>980</v>
      </c>
      <c r="V14" s="57" t="s">
        <v>988</v>
      </c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</row>
    <row r="15" spans="1:39" ht="17.25" customHeight="1" x14ac:dyDescent="0.3">
      <c r="A15" s="53">
        <v>143</v>
      </c>
      <c r="B15" s="53" t="s">
        <v>493</v>
      </c>
      <c r="C15" s="53" t="s">
        <v>486</v>
      </c>
      <c r="D15" s="53" t="s">
        <v>491</v>
      </c>
      <c r="E15" s="54" t="s">
        <v>494</v>
      </c>
      <c r="F15" s="53" t="s">
        <v>19</v>
      </c>
      <c r="G15" s="53">
        <v>12000</v>
      </c>
      <c r="H15" s="53">
        <v>115683.27</v>
      </c>
      <c r="I15" s="55" t="s">
        <v>473</v>
      </c>
      <c r="J15" s="56"/>
      <c r="K15" s="56"/>
      <c r="L15" s="56"/>
      <c r="M15" s="56"/>
      <c r="N15" s="28">
        <v>44330.470833333333</v>
      </c>
      <c r="O15" s="29" t="s">
        <v>956</v>
      </c>
      <c r="P15" s="29" t="s">
        <v>921</v>
      </c>
      <c r="Q15" s="29" t="s">
        <v>948</v>
      </c>
      <c r="R15" s="30" t="str">
        <f>"21819857"</f>
        <v>21819857</v>
      </c>
      <c r="S15" s="29">
        <v>20000</v>
      </c>
      <c r="T15" s="29" t="s">
        <v>19</v>
      </c>
      <c r="U15" s="29" t="s">
        <v>980</v>
      </c>
      <c r="V15" s="57" t="s">
        <v>988</v>
      </c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</row>
    <row r="16" spans="1:39" ht="17.25" customHeight="1" x14ac:dyDescent="0.3">
      <c r="A16" s="53">
        <v>144</v>
      </c>
      <c r="B16" s="53" t="s">
        <v>495</v>
      </c>
      <c r="C16" s="53" t="s">
        <v>486</v>
      </c>
      <c r="D16" s="53" t="s">
        <v>496</v>
      </c>
      <c r="E16" s="54" t="s">
        <v>497</v>
      </c>
      <c r="F16" s="53" t="s">
        <v>19</v>
      </c>
      <c r="G16" s="53">
        <v>8000</v>
      </c>
      <c r="H16" s="53">
        <v>107683.27</v>
      </c>
      <c r="I16" s="55" t="s">
        <v>473</v>
      </c>
      <c r="J16" s="56"/>
      <c r="K16" s="56"/>
      <c r="L16" s="56"/>
      <c r="M16" s="56"/>
      <c r="N16" s="28">
        <v>44327.647766203707</v>
      </c>
      <c r="O16" s="29" t="s">
        <v>920</v>
      </c>
      <c r="P16" s="29" t="s">
        <v>921</v>
      </c>
      <c r="Q16" s="29" t="s">
        <v>936</v>
      </c>
      <c r="R16" s="29" t="s">
        <v>991</v>
      </c>
      <c r="S16" s="29">
        <v>454.24</v>
      </c>
      <c r="T16" s="29" t="s">
        <v>19</v>
      </c>
      <c r="U16" s="29" t="s">
        <v>938</v>
      </c>
      <c r="V16" s="57" t="s">
        <v>986</v>
      </c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</row>
    <row r="17" spans="1:39" ht="17.25" customHeight="1" x14ac:dyDescent="0.3">
      <c r="A17" s="53">
        <v>145</v>
      </c>
      <c r="B17" s="53" t="s">
        <v>498</v>
      </c>
      <c r="C17" s="53" t="s">
        <v>486</v>
      </c>
      <c r="D17" s="53" t="s">
        <v>496</v>
      </c>
      <c r="E17" s="54" t="s">
        <v>499</v>
      </c>
      <c r="F17" s="53" t="s">
        <v>19</v>
      </c>
      <c r="G17" s="53">
        <v>14983</v>
      </c>
      <c r="H17" s="53">
        <v>92700.27</v>
      </c>
      <c r="I17" s="55" t="s">
        <v>473</v>
      </c>
      <c r="J17" s="56"/>
      <c r="K17" s="56"/>
      <c r="L17" s="56"/>
      <c r="M17" s="56"/>
      <c r="N17" s="28">
        <v>44327.64775462963</v>
      </c>
      <c r="O17" s="29" t="s">
        <v>920</v>
      </c>
      <c r="P17" s="30"/>
      <c r="Q17" s="29" t="s">
        <v>940</v>
      </c>
      <c r="R17" s="29" t="s">
        <v>991</v>
      </c>
      <c r="S17" s="30" t="str">
        <f>"20808.00"</f>
        <v>20808.00</v>
      </c>
      <c r="T17" s="29" t="s">
        <v>13</v>
      </c>
      <c r="U17" s="29" t="s">
        <v>938</v>
      </c>
      <c r="V17" s="57" t="s">
        <v>990</v>
      </c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</row>
    <row r="18" spans="1:39" ht="17.25" customHeight="1" x14ac:dyDescent="0.3">
      <c r="A18" s="53">
        <v>146</v>
      </c>
      <c r="B18" s="53" t="s">
        <v>500</v>
      </c>
      <c r="C18" s="53" t="s">
        <v>486</v>
      </c>
      <c r="D18" s="53" t="s">
        <v>496</v>
      </c>
      <c r="E18" s="54" t="s">
        <v>501</v>
      </c>
      <c r="F18" s="53" t="s">
        <v>19</v>
      </c>
      <c r="G18" s="53">
        <v>11250</v>
      </c>
      <c r="H18" s="53">
        <v>81450.27</v>
      </c>
      <c r="I18" s="55" t="s">
        <v>473</v>
      </c>
      <c r="J18" s="56"/>
      <c r="K18" s="56"/>
      <c r="L18" s="56"/>
      <c r="M18" s="56"/>
      <c r="N18" s="28">
        <v>44327</v>
      </c>
      <c r="O18" s="29" t="s">
        <v>920</v>
      </c>
      <c r="P18" s="29" t="s">
        <v>921</v>
      </c>
      <c r="Q18" s="29" t="s">
        <v>992</v>
      </c>
      <c r="R18" s="29" t="s">
        <v>993</v>
      </c>
      <c r="S18" s="30" t="str">
        <f>"827.06"</f>
        <v>827.06</v>
      </c>
      <c r="T18" s="29" t="s">
        <v>13</v>
      </c>
      <c r="U18" s="29" t="s">
        <v>971</v>
      </c>
      <c r="V18" s="57" t="s">
        <v>994</v>
      </c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</row>
    <row r="19" spans="1:39" ht="17.25" customHeight="1" x14ac:dyDescent="0.3">
      <c r="A19" s="53">
        <v>147</v>
      </c>
      <c r="B19" s="53" t="s">
        <v>502</v>
      </c>
      <c r="C19" s="53" t="s">
        <v>486</v>
      </c>
      <c r="D19" s="53" t="s">
        <v>503</v>
      </c>
      <c r="E19" s="54" t="s">
        <v>504</v>
      </c>
      <c r="F19" s="53" t="s">
        <v>19</v>
      </c>
      <c r="G19" s="53">
        <v>19560.73</v>
      </c>
      <c r="H19" s="53">
        <v>61889.54</v>
      </c>
      <c r="I19" s="55" t="s">
        <v>473</v>
      </c>
      <c r="J19" s="56"/>
      <c r="K19" s="56"/>
      <c r="L19" s="56"/>
      <c r="M19" s="56"/>
      <c r="N19" s="28">
        <v>44326.702476851853</v>
      </c>
      <c r="O19" s="29" t="s">
        <v>956</v>
      </c>
      <c r="P19" s="29" t="s">
        <v>921</v>
      </c>
      <c r="Q19" s="29" t="s">
        <v>948</v>
      </c>
      <c r="R19" s="30" t="str">
        <f>"21628609"</f>
        <v>21628609</v>
      </c>
      <c r="S19" s="29">
        <v>86000</v>
      </c>
      <c r="T19" s="29" t="s">
        <v>19</v>
      </c>
      <c r="U19" s="29" t="s">
        <v>980</v>
      </c>
      <c r="V19" s="57" t="s">
        <v>988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</row>
    <row r="20" spans="1:39" ht="17.25" customHeight="1" x14ac:dyDescent="0.3">
      <c r="A20" s="53">
        <v>148</v>
      </c>
      <c r="B20" s="53" t="s">
        <v>505</v>
      </c>
      <c r="C20" s="53" t="s">
        <v>486</v>
      </c>
      <c r="D20" s="53" t="s">
        <v>503</v>
      </c>
      <c r="E20" s="54" t="s">
        <v>506</v>
      </c>
      <c r="F20" s="53" t="s">
        <v>19</v>
      </c>
      <c r="G20" s="53">
        <v>16200</v>
      </c>
      <c r="H20" s="53">
        <v>45689.54</v>
      </c>
      <c r="I20" s="55" t="s">
        <v>473</v>
      </c>
      <c r="J20" s="56"/>
      <c r="K20" s="56"/>
      <c r="L20" s="56"/>
      <c r="M20" s="56"/>
      <c r="N20" s="28">
        <v>44326.585358796299</v>
      </c>
      <c r="O20" s="29" t="s">
        <v>995</v>
      </c>
      <c r="P20" s="30"/>
      <c r="Q20" s="29" t="s">
        <v>996</v>
      </c>
      <c r="R20" s="30" t="str">
        <f>"113014165996"</f>
        <v>113014165996</v>
      </c>
      <c r="S20" s="30" t="str">
        <f>"36108.00"</f>
        <v>36108.00</v>
      </c>
      <c r="T20" s="29" t="s">
        <v>13</v>
      </c>
      <c r="U20" s="29" t="s">
        <v>929</v>
      </c>
      <c r="V20" s="57" t="s">
        <v>990</v>
      </c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</row>
    <row r="21" spans="1:39" ht="17.25" customHeight="1" x14ac:dyDescent="0.3">
      <c r="A21" s="53">
        <v>149</v>
      </c>
      <c r="B21" s="53" t="s">
        <v>507</v>
      </c>
      <c r="C21" s="53" t="s">
        <v>486</v>
      </c>
      <c r="D21" s="53" t="s">
        <v>503</v>
      </c>
      <c r="E21" s="54" t="s">
        <v>508</v>
      </c>
      <c r="F21" s="53" t="s">
        <v>19</v>
      </c>
      <c r="G21" s="53">
        <v>18631</v>
      </c>
      <c r="H21" s="53">
        <v>27058.54</v>
      </c>
      <c r="I21" s="55" t="s">
        <v>473</v>
      </c>
      <c r="J21" s="56"/>
      <c r="K21" s="56"/>
      <c r="L21" s="56"/>
      <c r="M21" s="56"/>
      <c r="N21" s="28">
        <v>44326.451203703706</v>
      </c>
      <c r="O21" s="29" t="s">
        <v>997</v>
      </c>
      <c r="P21" s="30"/>
      <c r="Q21" s="29" t="s">
        <v>998</v>
      </c>
      <c r="R21" s="30" t="str">
        <f>"113010475141"</f>
        <v>113010475141</v>
      </c>
      <c r="S21" s="30" t="str">
        <f>"20808.00"</f>
        <v>20808.00</v>
      </c>
      <c r="T21" s="29" t="s">
        <v>13</v>
      </c>
      <c r="U21" s="29" t="s">
        <v>929</v>
      </c>
      <c r="V21" s="57" t="s">
        <v>990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</row>
    <row r="22" spans="1:39" ht="17.25" customHeight="1" x14ac:dyDescent="0.3">
      <c r="A22" s="53">
        <v>150</v>
      </c>
      <c r="B22" s="53" t="s">
        <v>509</v>
      </c>
      <c r="C22" s="53" t="s">
        <v>486</v>
      </c>
      <c r="D22" s="53" t="s">
        <v>510</v>
      </c>
      <c r="E22" s="54" t="s">
        <v>511</v>
      </c>
      <c r="F22" s="53" t="s">
        <v>19</v>
      </c>
      <c r="G22" s="53">
        <v>25616.67</v>
      </c>
      <c r="H22" s="53">
        <v>1441.87</v>
      </c>
      <c r="I22" s="55" t="s">
        <v>473</v>
      </c>
      <c r="J22" s="56"/>
      <c r="K22" s="56"/>
      <c r="L22" s="56"/>
      <c r="M22" s="56"/>
      <c r="N22" s="28">
        <v>44322.601342592592</v>
      </c>
      <c r="O22" s="29" t="s">
        <v>920</v>
      </c>
      <c r="P22" s="30"/>
      <c r="Q22" s="29" t="s">
        <v>940</v>
      </c>
      <c r="R22" s="29" t="s">
        <v>999</v>
      </c>
      <c r="S22" s="30" t="str">
        <f>"15300.00"</f>
        <v>15300.00</v>
      </c>
      <c r="T22" s="29" t="s">
        <v>13</v>
      </c>
      <c r="U22" s="29" t="s">
        <v>938</v>
      </c>
      <c r="V22" s="57" t="s">
        <v>990</v>
      </c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17.25" customHeight="1" x14ac:dyDescent="0.3">
      <c r="A23" s="53">
        <v>151</v>
      </c>
      <c r="B23" s="53" t="s">
        <v>512</v>
      </c>
      <c r="C23" s="53" t="s">
        <v>513</v>
      </c>
      <c r="D23" s="53" t="s">
        <v>514</v>
      </c>
      <c r="E23" s="54" t="s">
        <v>515</v>
      </c>
      <c r="F23" s="53" t="s">
        <v>13</v>
      </c>
      <c r="G23" s="58">
        <v>20000</v>
      </c>
      <c r="H23" s="53">
        <v>21441.87</v>
      </c>
      <c r="I23" s="59" t="s">
        <v>694</v>
      </c>
      <c r="J23" s="56"/>
      <c r="K23" s="56"/>
      <c r="L23" s="56"/>
      <c r="M23" s="56"/>
      <c r="N23" s="28">
        <v>44322.601342592592</v>
      </c>
      <c r="O23" s="29" t="s">
        <v>920</v>
      </c>
      <c r="P23" s="29" t="s">
        <v>921</v>
      </c>
      <c r="Q23" s="29" t="s">
        <v>936</v>
      </c>
      <c r="R23" s="29" t="s">
        <v>999</v>
      </c>
      <c r="S23" s="29">
        <v>334</v>
      </c>
      <c r="T23" s="29" t="s">
        <v>19</v>
      </c>
      <c r="U23" s="29" t="s">
        <v>938</v>
      </c>
      <c r="V23" s="57" t="s">
        <v>986</v>
      </c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</row>
    <row r="24" spans="1:39" ht="17.25" customHeight="1" x14ac:dyDescent="0.3">
      <c r="A24" s="53">
        <v>152</v>
      </c>
      <c r="B24" s="53" t="s">
        <v>516</v>
      </c>
      <c r="C24" s="53" t="s">
        <v>517</v>
      </c>
      <c r="D24" s="53" t="s">
        <v>518</v>
      </c>
      <c r="E24" s="54" t="s">
        <v>519</v>
      </c>
      <c r="F24" s="53" t="s">
        <v>13</v>
      </c>
      <c r="G24" s="53">
        <v>10800</v>
      </c>
      <c r="H24" s="53">
        <v>32241.87</v>
      </c>
      <c r="I24" s="55" t="s">
        <v>444</v>
      </c>
      <c r="J24" s="56"/>
      <c r="K24" s="56"/>
      <c r="L24" s="56"/>
      <c r="M24" s="56"/>
      <c r="N24" s="28">
        <v>44321.787847222222</v>
      </c>
      <c r="O24" s="29" t="s">
        <v>956</v>
      </c>
      <c r="P24" s="29" t="s">
        <v>921</v>
      </c>
      <c r="Q24" s="29" t="s">
        <v>948</v>
      </c>
      <c r="R24" s="30" t="str">
        <f>"21413693"</f>
        <v>21413693</v>
      </c>
      <c r="S24" s="29">
        <v>40000</v>
      </c>
      <c r="T24" s="29" t="s">
        <v>19</v>
      </c>
      <c r="U24" s="29" t="s">
        <v>980</v>
      </c>
      <c r="V24" s="57" t="s">
        <v>988</v>
      </c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</row>
    <row r="25" spans="1:39" ht="17.25" customHeight="1" x14ac:dyDescent="0.3">
      <c r="A25" s="53">
        <v>153</v>
      </c>
      <c r="B25" s="53" t="s">
        <v>520</v>
      </c>
      <c r="C25" s="53" t="s">
        <v>521</v>
      </c>
      <c r="D25" s="53" t="s">
        <v>522</v>
      </c>
      <c r="E25" s="54" t="s">
        <v>523</v>
      </c>
      <c r="F25" s="53" t="s">
        <v>13</v>
      </c>
      <c r="G25" s="53">
        <v>20000</v>
      </c>
      <c r="H25" s="53">
        <v>52241.87</v>
      </c>
      <c r="I25" s="55" t="s">
        <v>457</v>
      </c>
      <c r="J25" s="56"/>
      <c r="K25" s="56"/>
      <c r="L25" s="56"/>
      <c r="M25" s="56"/>
      <c r="N25" s="28">
        <v>44320.81591435185</v>
      </c>
      <c r="O25" s="29" t="s">
        <v>920</v>
      </c>
      <c r="P25" s="29" t="s">
        <v>921</v>
      </c>
      <c r="Q25" s="29" t="s">
        <v>922</v>
      </c>
      <c r="R25" s="30" t="str">
        <f>"010000402305041404530000040091000000000000"</f>
        <v>010000402305041404530000040091000000000000</v>
      </c>
      <c r="S25" s="29">
        <v>1534</v>
      </c>
      <c r="T25" s="29" t="s">
        <v>19</v>
      </c>
      <c r="U25" s="29" t="s">
        <v>923</v>
      </c>
      <c r="V25" s="57" t="s">
        <v>1000</v>
      </c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</row>
    <row r="26" spans="1:39" ht="17.25" customHeight="1" x14ac:dyDescent="0.3">
      <c r="A26" s="53">
        <v>154</v>
      </c>
      <c r="B26" s="53" t="s">
        <v>524</v>
      </c>
      <c r="C26" s="53" t="s">
        <v>521</v>
      </c>
      <c r="D26" s="53" t="s">
        <v>525</v>
      </c>
      <c r="E26" s="54" t="s">
        <v>526</v>
      </c>
      <c r="F26" s="53" t="s">
        <v>19</v>
      </c>
      <c r="G26" s="53">
        <v>24194</v>
      </c>
      <c r="H26" s="53">
        <v>28047.87</v>
      </c>
      <c r="I26" s="55" t="s">
        <v>473</v>
      </c>
      <c r="J26" s="56"/>
      <c r="K26" s="56"/>
      <c r="L26" s="56"/>
      <c r="M26" s="56"/>
      <c r="N26" s="28">
        <v>44320.563969907409</v>
      </c>
      <c r="O26" s="29" t="s">
        <v>920</v>
      </c>
      <c r="P26" s="29" t="s">
        <v>921</v>
      </c>
      <c r="Q26" s="29" t="s">
        <v>936</v>
      </c>
      <c r="R26" s="29" t="s">
        <v>1001</v>
      </c>
      <c r="S26" s="29">
        <v>552.21</v>
      </c>
      <c r="T26" s="29" t="s">
        <v>19</v>
      </c>
      <c r="U26" s="29" t="s">
        <v>938</v>
      </c>
      <c r="V26" s="57" t="s">
        <v>986</v>
      </c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</row>
    <row r="27" spans="1:39" ht="17.25" customHeight="1" x14ac:dyDescent="0.3">
      <c r="A27" s="53">
        <v>155</v>
      </c>
      <c r="B27" s="53" t="s">
        <v>527</v>
      </c>
      <c r="C27" s="53" t="s">
        <v>521</v>
      </c>
      <c r="D27" s="53" t="s">
        <v>525</v>
      </c>
      <c r="E27" s="54" t="s">
        <v>528</v>
      </c>
      <c r="F27" s="53" t="s">
        <v>19</v>
      </c>
      <c r="G27" s="53">
        <v>24194</v>
      </c>
      <c r="H27" s="53">
        <v>3853.87</v>
      </c>
      <c r="I27" s="55" t="s">
        <v>473</v>
      </c>
      <c r="J27" s="56"/>
      <c r="K27" s="56"/>
      <c r="L27" s="56"/>
      <c r="M27" s="56"/>
      <c r="N27" s="28">
        <v>44320.563958333332</v>
      </c>
      <c r="O27" s="29" t="s">
        <v>920</v>
      </c>
      <c r="P27" s="30"/>
      <c r="Q27" s="29" t="s">
        <v>940</v>
      </c>
      <c r="R27" s="29" t="s">
        <v>1001</v>
      </c>
      <c r="S27" s="30" t="str">
        <f>"25296.00"</f>
        <v>25296.00</v>
      </c>
      <c r="T27" s="29" t="s">
        <v>13</v>
      </c>
      <c r="U27" s="29" t="s">
        <v>938</v>
      </c>
      <c r="V27" s="57" t="s">
        <v>990</v>
      </c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</row>
    <row r="28" spans="1:39" ht="17.25" customHeight="1" x14ac:dyDescent="0.3">
      <c r="A28" s="53">
        <v>156</v>
      </c>
      <c r="B28" s="53" t="s">
        <v>529</v>
      </c>
      <c r="C28" s="53" t="s">
        <v>521</v>
      </c>
      <c r="D28" s="53" t="s">
        <v>530</v>
      </c>
      <c r="E28" s="54" t="s">
        <v>531</v>
      </c>
      <c r="F28" s="53" t="s">
        <v>13</v>
      </c>
      <c r="G28" s="53">
        <v>24800</v>
      </c>
      <c r="H28" s="53">
        <v>28653.87</v>
      </c>
      <c r="I28" s="55" t="s">
        <v>444</v>
      </c>
      <c r="J28" s="56"/>
      <c r="K28" s="56"/>
      <c r="L28" s="56"/>
      <c r="M28" s="56"/>
      <c r="N28" s="28">
        <v>44319.684189814812</v>
      </c>
      <c r="O28" s="29" t="s">
        <v>920</v>
      </c>
      <c r="P28" s="29" t="s">
        <v>921</v>
      </c>
      <c r="Q28" s="29" t="s">
        <v>936</v>
      </c>
      <c r="R28" s="29" t="s">
        <v>1002</v>
      </c>
      <c r="S28" s="29">
        <v>327.45</v>
      </c>
      <c r="T28" s="29" t="s">
        <v>19</v>
      </c>
      <c r="U28" s="29" t="s">
        <v>938</v>
      </c>
      <c r="V28" s="57" t="s">
        <v>986</v>
      </c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</row>
    <row r="29" spans="1:39" ht="17.25" customHeight="1" x14ac:dyDescent="0.3">
      <c r="A29" s="53">
        <v>157</v>
      </c>
      <c r="B29" s="53" t="s">
        <v>532</v>
      </c>
      <c r="C29" s="53" t="s">
        <v>533</v>
      </c>
      <c r="D29" s="53" t="s">
        <v>534</v>
      </c>
      <c r="E29" s="54" t="s">
        <v>535</v>
      </c>
      <c r="F29" s="53" t="s">
        <v>13</v>
      </c>
      <c r="G29" s="53">
        <v>1000</v>
      </c>
      <c r="H29" s="53">
        <v>29653.87</v>
      </c>
      <c r="I29" s="55" t="s">
        <v>457</v>
      </c>
      <c r="J29" s="56"/>
      <c r="K29" s="56"/>
      <c r="L29" s="56"/>
      <c r="M29" s="56"/>
      <c r="N29" s="28">
        <v>44319.684178240743</v>
      </c>
      <c r="O29" s="29" t="s">
        <v>920</v>
      </c>
      <c r="P29" s="30"/>
      <c r="Q29" s="29" t="s">
        <v>940</v>
      </c>
      <c r="R29" s="29" t="s">
        <v>1002</v>
      </c>
      <c r="S29" s="30" t="str">
        <f>"15000.00"</f>
        <v>15000.00</v>
      </c>
      <c r="T29" s="29" t="s">
        <v>13</v>
      </c>
      <c r="U29" s="29" t="s">
        <v>938</v>
      </c>
      <c r="V29" s="57" t="s">
        <v>990</v>
      </c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</row>
    <row r="30" spans="1:39" ht="17.25" customHeight="1" x14ac:dyDescent="0.3">
      <c r="A30" s="53">
        <v>158</v>
      </c>
      <c r="B30" s="53" t="s">
        <v>536</v>
      </c>
      <c r="C30" s="53" t="s">
        <v>533</v>
      </c>
      <c r="D30" s="53" t="s">
        <v>537</v>
      </c>
      <c r="E30" s="54" t="s">
        <v>538</v>
      </c>
      <c r="F30" s="53" t="s">
        <v>19</v>
      </c>
      <c r="G30" s="53">
        <v>29000</v>
      </c>
      <c r="H30" s="53">
        <v>653.87</v>
      </c>
      <c r="I30" s="55" t="s">
        <v>473</v>
      </c>
      <c r="J30" s="56"/>
      <c r="K30" s="56"/>
      <c r="L30" s="56"/>
      <c r="M30" s="56"/>
      <c r="N30" s="28">
        <v>44319.205925925926</v>
      </c>
      <c r="O30" s="29" t="s">
        <v>920</v>
      </c>
      <c r="P30" s="29" t="s">
        <v>921</v>
      </c>
      <c r="Q30" s="29" t="s">
        <v>922</v>
      </c>
      <c r="R30" s="30" t="str">
        <f>"010095327705022326310000043327400000000000"</f>
        <v>010095327705022326310000043327400000000000</v>
      </c>
      <c r="S30" s="29">
        <v>11250.12</v>
      </c>
      <c r="T30" s="29" t="s">
        <v>19</v>
      </c>
      <c r="U30" s="29" t="s">
        <v>923</v>
      </c>
      <c r="V30" s="57" t="s">
        <v>942</v>
      </c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</row>
    <row r="31" spans="1:39" ht="17.25" customHeight="1" x14ac:dyDescent="0.25">
      <c r="A31" s="53">
        <v>159</v>
      </c>
      <c r="B31" s="53" t="s">
        <v>539</v>
      </c>
      <c r="C31" s="53" t="s">
        <v>540</v>
      </c>
      <c r="D31" s="53" t="s">
        <v>541</v>
      </c>
      <c r="E31" s="54" t="s">
        <v>542</v>
      </c>
      <c r="F31" s="53" t="s">
        <v>13</v>
      </c>
      <c r="G31" s="53">
        <v>10000</v>
      </c>
      <c r="H31" s="53">
        <v>10653.87</v>
      </c>
      <c r="I31" s="55" t="s">
        <v>444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39" ht="17.25" customHeight="1" x14ac:dyDescent="0.25">
      <c r="A32" s="53">
        <v>160</v>
      </c>
      <c r="B32" s="53" t="s">
        <v>543</v>
      </c>
      <c r="C32" s="53" t="s">
        <v>544</v>
      </c>
      <c r="D32" s="53" t="s">
        <v>545</v>
      </c>
      <c r="E32" s="54" t="s">
        <v>546</v>
      </c>
      <c r="F32" s="53" t="s">
        <v>13</v>
      </c>
      <c r="G32" s="58">
        <v>30000</v>
      </c>
      <c r="H32" s="53">
        <v>40653.870000000003</v>
      </c>
      <c r="I32" s="59" t="s">
        <v>694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:25" ht="17.25" customHeight="1" x14ac:dyDescent="0.25">
      <c r="A33" s="53">
        <v>161</v>
      </c>
      <c r="B33" s="53" t="s">
        <v>547</v>
      </c>
      <c r="C33" s="53" t="s">
        <v>544</v>
      </c>
      <c r="D33" s="53" t="s">
        <v>548</v>
      </c>
      <c r="E33" s="54" t="s">
        <v>549</v>
      </c>
      <c r="F33" s="53" t="s">
        <v>13</v>
      </c>
      <c r="G33" s="58">
        <v>59000</v>
      </c>
      <c r="H33" s="53">
        <v>99653.87</v>
      </c>
      <c r="I33" s="59" t="s">
        <v>694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:25" ht="17.25" customHeight="1" x14ac:dyDescent="0.25">
      <c r="A34" s="53">
        <v>162</v>
      </c>
      <c r="B34" s="53" t="s">
        <v>550</v>
      </c>
      <c r="C34" s="53" t="s">
        <v>551</v>
      </c>
      <c r="D34" s="53" t="s">
        <v>552</v>
      </c>
      <c r="E34" s="54" t="s">
        <v>553</v>
      </c>
      <c r="F34" s="53" t="s">
        <v>19</v>
      </c>
      <c r="G34" s="53">
        <v>48333.33</v>
      </c>
      <c r="H34" s="53">
        <v>51320.54</v>
      </c>
      <c r="I34" s="55" t="s">
        <v>473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:25" ht="17.25" customHeight="1" x14ac:dyDescent="0.25">
      <c r="A35" s="53">
        <v>163</v>
      </c>
      <c r="B35" s="53" t="s">
        <v>554</v>
      </c>
      <c r="C35" s="53" t="s">
        <v>551</v>
      </c>
      <c r="D35" s="53" t="s">
        <v>552</v>
      </c>
      <c r="E35" s="54" t="s">
        <v>555</v>
      </c>
      <c r="F35" s="53" t="s">
        <v>19</v>
      </c>
      <c r="G35" s="53">
        <v>7400</v>
      </c>
      <c r="H35" s="53">
        <v>43920.54</v>
      </c>
      <c r="I35" s="55" t="s">
        <v>473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:25" ht="17.25" customHeight="1" x14ac:dyDescent="0.25">
      <c r="A36" s="53">
        <v>164</v>
      </c>
      <c r="B36" s="53" t="s">
        <v>556</v>
      </c>
      <c r="C36" s="53" t="s">
        <v>551</v>
      </c>
      <c r="D36" s="53" t="s">
        <v>557</v>
      </c>
      <c r="E36" s="54" t="s">
        <v>558</v>
      </c>
      <c r="F36" s="53" t="s">
        <v>13</v>
      </c>
      <c r="G36" s="58">
        <v>12500</v>
      </c>
      <c r="H36" s="53">
        <v>56420.54</v>
      </c>
      <c r="I36" s="59" t="s">
        <v>694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:25" ht="17.25" customHeight="1" x14ac:dyDescent="0.25">
      <c r="A37" s="53">
        <v>165</v>
      </c>
      <c r="B37" s="53" t="s">
        <v>559</v>
      </c>
      <c r="C37" s="53" t="s">
        <v>560</v>
      </c>
      <c r="D37" s="53" t="s">
        <v>561</v>
      </c>
      <c r="E37" s="54" t="s">
        <v>562</v>
      </c>
      <c r="F37" s="53" t="s">
        <v>13</v>
      </c>
      <c r="G37" s="61">
        <v>5000</v>
      </c>
      <c r="H37" s="53">
        <v>61420.54</v>
      </c>
      <c r="I37" s="59" t="s">
        <v>694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:25" ht="17.25" customHeight="1" x14ac:dyDescent="0.25">
      <c r="A38" s="53">
        <v>166</v>
      </c>
      <c r="B38" s="53" t="s">
        <v>563</v>
      </c>
      <c r="C38" s="53" t="s">
        <v>560</v>
      </c>
      <c r="D38" s="53" t="s">
        <v>564</v>
      </c>
      <c r="E38" s="54" t="s">
        <v>565</v>
      </c>
      <c r="F38" s="53" t="s">
        <v>13</v>
      </c>
      <c r="G38" s="53">
        <v>26550</v>
      </c>
      <c r="H38" s="53">
        <v>87970.54</v>
      </c>
      <c r="I38" s="59" t="s">
        <v>694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:25" ht="17.25" customHeight="1" x14ac:dyDescent="0.25">
      <c r="A39" s="53">
        <v>167</v>
      </c>
      <c r="B39" s="53" t="s">
        <v>566</v>
      </c>
      <c r="C39" s="53" t="s">
        <v>560</v>
      </c>
      <c r="D39" s="53" t="s">
        <v>567</v>
      </c>
      <c r="E39" s="54" t="s">
        <v>568</v>
      </c>
      <c r="F39" s="53" t="s">
        <v>19</v>
      </c>
      <c r="G39" s="53">
        <v>35037</v>
      </c>
      <c r="H39" s="53">
        <v>52933.54</v>
      </c>
      <c r="I39" s="55" t="s">
        <v>569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17.25" customHeight="1" x14ac:dyDescent="0.25">
      <c r="A40" s="53">
        <v>168</v>
      </c>
      <c r="B40" s="53" t="s">
        <v>570</v>
      </c>
      <c r="C40" s="53" t="s">
        <v>560</v>
      </c>
      <c r="D40" s="53" t="s">
        <v>571</v>
      </c>
      <c r="E40" s="54" t="s">
        <v>572</v>
      </c>
      <c r="F40" s="53" t="s">
        <v>13</v>
      </c>
      <c r="G40" s="53">
        <v>15000</v>
      </c>
      <c r="H40" s="53">
        <v>67933.539999999994</v>
      </c>
      <c r="I40" s="55" t="s">
        <v>457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:25" ht="17.25" customHeight="1" x14ac:dyDescent="0.25">
      <c r="A41" s="53">
        <v>169</v>
      </c>
      <c r="B41" s="53" t="s">
        <v>573</v>
      </c>
      <c r="C41" s="53" t="s">
        <v>560</v>
      </c>
      <c r="D41" s="53" t="s">
        <v>574</v>
      </c>
      <c r="E41" s="54" t="s">
        <v>575</v>
      </c>
      <c r="F41" s="53" t="s">
        <v>13</v>
      </c>
      <c r="G41" s="53">
        <v>35037</v>
      </c>
      <c r="H41" s="53">
        <v>102970.54</v>
      </c>
      <c r="I41" s="55" t="s">
        <v>576</v>
      </c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:25" ht="17.25" customHeight="1" x14ac:dyDescent="0.25">
      <c r="A42" s="53">
        <v>170</v>
      </c>
      <c r="B42" s="53" t="s">
        <v>577</v>
      </c>
      <c r="C42" s="53" t="s">
        <v>560</v>
      </c>
      <c r="D42" s="53" t="s">
        <v>578</v>
      </c>
      <c r="E42" s="54" t="s">
        <v>579</v>
      </c>
      <c r="F42" s="53" t="s">
        <v>13</v>
      </c>
      <c r="G42" s="53">
        <v>20000</v>
      </c>
      <c r="H42" s="53">
        <v>122970.54</v>
      </c>
      <c r="I42" s="55" t="s">
        <v>444</v>
      </c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:25" ht="17.25" customHeight="1" x14ac:dyDescent="0.25">
      <c r="A43" s="53">
        <v>171</v>
      </c>
      <c r="B43" s="53" t="s">
        <v>580</v>
      </c>
      <c r="C43" s="53" t="s">
        <v>581</v>
      </c>
      <c r="D43" s="53" t="s">
        <v>582</v>
      </c>
      <c r="E43" s="54" t="s">
        <v>583</v>
      </c>
      <c r="F43" s="53" t="s">
        <v>19</v>
      </c>
      <c r="G43" s="53">
        <v>16214.4</v>
      </c>
      <c r="H43" s="53">
        <v>106756.14</v>
      </c>
      <c r="I43" s="55" t="s">
        <v>473</v>
      </c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ht="17.25" customHeight="1" x14ac:dyDescent="0.25">
      <c r="A44" s="53">
        <v>172</v>
      </c>
      <c r="B44" s="53" t="s">
        <v>584</v>
      </c>
      <c r="C44" s="53" t="s">
        <v>581</v>
      </c>
      <c r="D44" s="53" t="s">
        <v>582</v>
      </c>
      <c r="E44" s="54" t="s">
        <v>585</v>
      </c>
      <c r="F44" s="53" t="s">
        <v>19</v>
      </c>
      <c r="G44" s="53">
        <v>12566.7</v>
      </c>
      <c r="H44" s="53">
        <v>94189.440000000002</v>
      </c>
      <c r="I44" s="55" t="s">
        <v>473</v>
      </c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:25" ht="17.25" customHeight="1" x14ac:dyDescent="0.25">
      <c r="A45" s="53">
        <v>173</v>
      </c>
      <c r="B45" s="53" t="s">
        <v>586</v>
      </c>
      <c r="C45" s="53" t="s">
        <v>581</v>
      </c>
      <c r="D45" s="53" t="s">
        <v>582</v>
      </c>
      <c r="E45" s="54" t="s">
        <v>587</v>
      </c>
      <c r="F45" s="53" t="s">
        <v>19</v>
      </c>
      <c r="G45" s="53">
        <v>24166.7</v>
      </c>
      <c r="H45" s="53">
        <v>70022.740000000005</v>
      </c>
      <c r="I45" s="55" t="s">
        <v>473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7.25" customHeight="1" x14ac:dyDescent="0.25">
      <c r="A46" s="53">
        <v>174</v>
      </c>
      <c r="B46" s="53" t="s">
        <v>588</v>
      </c>
      <c r="C46" s="53" t="s">
        <v>581</v>
      </c>
      <c r="D46" s="53" t="s">
        <v>589</v>
      </c>
      <c r="E46" s="54" t="s">
        <v>590</v>
      </c>
      <c r="F46" s="53" t="s">
        <v>19</v>
      </c>
      <c r="G46" s="53">
        <v>57435.47</v>
      </c>
      <c r="H46" s="53">
        <v>12587.27</v>
      </c>
      <c r="I46" s="55" t="s">
        <v>473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:25" ht="17.25" customHeight="1" x14ac:dyDescent="0.25">
      <c r="A47" s="53">
        <v>175</v>
      </c>
      <c r="B47" s="53" t="s">
        <v>591</v>
      </c>
      <c r="C47" s="53" t="s">
        <v>581</v>
      </c>
      <c r="D47" s="53" t="s">
        <v>592</v>
      </c>
      <c r="E47" s="54" t="s">
        <v>593</v>
      </c>
      <c r="F47" s="53" t="s">
        <v>13</v>
      </c>
      <c r="G47" s="53">
        <v>48200</v>
      </c>
      <c r="H47" s="53">
        <v>60787.27</v>
      </c>
      <c r="I47" s="59" t="s">
        <v>694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:25" ht="17.25" customHeight="1" x14ac:dyDescent="0.25">
      <c r="A48" s="53">
        <v>176</v>
      </c>
      <c r="B48" s="53" t="s">
        <v>594</v>
      </c>
      <c r="C48" s="53" t="s">
        <v>595</v>
      </c>
      <c r="D48" s="53" t="s">
        <v>596</v>
      </c>
      <c r="E48" s="54" t="s">
        <v>597</v>
      </c>
      <c r="F48" s="53" t="s">
        <v>19</v>
      </c>
      <c r="G48" s="53">
        <v>50000</v>
      </c>
      <c r="H48" s="53">
        <v>10787.27</v>
      </c>
      <c r="I48" s="59" t="s">
        <v>473</v>
      </c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:25" ht="17.25" customHeight="1" x14ac:dyDescent="0.25">
      <c r="A49" s="53">
        <v>177</v>
      </c>
      <c r="B49" s="53" t="s">
        <v>598</v>
      </c>
      <c r="C49" s="53" t="s">
        <v>599</v>
      </c>
      <c r="D49" s="53" t="s">
        <v>600</v>
      </c>
      <c r="E49" s="54" t="s">
        <v>601</v>
      </c>
      <c r="F49" s="53" t="s">
        <v>19</v>
      </c>
      <c r="G49" s="53">
        <v>10000</v>
      </c>
      <c r="H49" s="53">
        <v>787.27</v>
      </c>
      <c r="I49" s="59" t="s">
        <v>473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:25" ht="17.25" customHeight="1" x14ac:dyDescent="0.25">
      <c r="A50" s="53">
        <v>178</v>
      </c>
      <c r="B50" s="53" t="s">
        <v>602</v>
      </c>
      <c r="C50" s="53" t="s">
        <v>603</v>
      </c>
      <c r="D50" s="53" t="s">
        <v>604</v>
      </c>
      <c r="E50" s="54" t="s">
        <v>605</v>
      </c>
      <c r="F50" s="53" t="s">
        <v>13</v>
      </c>
      <c r="G50" s="53">
        <v>11800</v>
      </c>
      <c r="H50" s="53">
        <v>12587.27</v>
      </c>
      <c r="I50" s="59" t="s">
        <v>694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:25" ht="17.25" customHeight="1" x14ac:dyDescent="0.25">
      <c r="A51" s="53">
        <v>179</v>
      </c>
      <c r="B51" s="53" t="s">
        <v>606</v>
      </c>
      <c r="C51" s="53" t="s">
        <v>607</v>
      </c>
      <c r="D51" s="53" t="s">
        <v>608</v>
      </c>
      <c r="E51" s="54" t="s">
        <v>609</v>
      </c>
      <c r="F51" s="53" t="s">
        <v>13</v>
      </c>
      <c r="G51" s="53">
        <v>15122</v>
      </c>
      <c r="H51" s="53">
        <v>27709.27</v>
      </c>
      <c r="I51" s="59" t="s">
        <v>694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:25" ht="17.25" customHeight="1" x14ac:dyDescent="0.25">
      <c r="A52" s="53">
        <v>180</v>
      </c>
      <c r="B52" s="53" t="s">
        <v>610</v>
      </c>
      <c r="C52" s="53" t="s">
        <v>607</v>
      </c>
      <c r="D52" s="53" t="s">
        <v>611</v>
      </c>
      <c r="E52" s="54" t="s">
        <v>612</v>
      </c>
      <c r="F52" s="53" t="s">
        <v>13</v>
      </c>
      <c r="G52" s="53">
        <v>1000000</v>
      </c>
      <c r="H52" s="53">
        <v>1027709.27</v>
      </c>
      <c r="I52" s="59" t="s">
        <v>613</v>
      </c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:25" ht="17.25" customHeight="1" x14ac:dyDescent="0.25">
      <c r="A53" s="53">
        <v>181</v>
      </c>
      <c r="B53" s="53" t="s">
        <v>614</v>
      </c>
      <c r="C53" s="53" t="s">
        <v>607</v>
      </c>
      <c r="D53" s="53" t="s">
        <v>615</v>
      </c>
      <c r="E53" s="54" t="s">
        <v>616</v>
      </c>
      <c r="F53" s="53" t="s">
        <v>19</v>
      </c>
      <c r="G53" s="53">
        <v>10000</v>
      </c>
      <c r="H53" s="53">
        <v>1017709.27</v>
      </c>
      <c r="I53" s="59" t="s">
        <v>617</v>
      </c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:25" ht="17.25" customHeight="1" x14ac:dyDescent="0.25">
      <c r="A54" s="53">
        <v>182</v>
      </c>
      <c r="B54" s="53" t="s">
        <v>618</v>
      </c>
      <c r="C54" s="53" t="s">
        <v>607</v>
      </c>
      <c r="D54" s="53" t="s">
        <v>619</v>
      </c>
      <c r="E54" s="54" t="s">
        <v>620</v>
      </c>
      <c r="F54" s="53" t="s">
        <v>19</v>
      </c>
      <c r="G54" s="53">
        <v>20411.2</v>
      </c>
      <c r="H54" s="53">
        <v>997298.07</v>
      </c>
      <c r="I54" s="59" t="s">
        <v>473</v>
      </c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:25" ht="17.25" customHeight="1" x14ac:dyDescent="0.25">
      <c r="A55" s="53">
        <v>183</v>
      </c>
      <c r="B55" s="53" t="s">
        <v>621</v>
      </c>
      <c r="C55" s="53" t="s">
        <v>607</v>
      </c>
      <c r="D55" s="53" t="s">
        <v>619</v>
      </c>
      <c r="E55" s="54" t="s">
        <v>622</v>
      </c>
      <c r="F55" s="53" t="s">
        <v>19</v>
      </c>
      <c r="G55" s="53">
        <v>12566.67</v>
      </c>
      <c r="H55" s="53">
        <v>984731.4</v>
      </c>
      <c r="I55" s="59" t="s">
        <v>473</v>
      </c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:25" ht="17.25" customHeight="1" x14ac:dyDescent="0.25">
      <c r="A56" s="53">
        <v>184</v>
      </c>
      <c r="B56" s="53" t="s">
        <v>623</v>
      </c>
      <c r="C56" s="53" t="s">
        <v>607</v>
      </c>
      <c r="D56" s="53" t="s">
        <v>619</v>
      </c>
      <c r="E56" s="54" t="s">
        <v>624</v>
      </c>
      <c r="F56" s="53" t="s">
        <v>19</v>
      </c>
      <c r="G56" s="53">
        <v>16214.38</v>
      </c>
      <c r="H56" s="53">
        <v>968517.02</v>
      </c>
      <c r="I56" s="59" t="s">
        <v>473</v>
      </c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5" ht="17.25" customHeight="1" x14ac:dyDescent="0.25">
      <c r="A57" s="53">
        <v>185</v>
      </c>
      <c r="B57" s="53" t="s">
        <v>625</v>
      </c>
      <c r="C57" s="53" t="s">
        <v>607</v>
      </c>
      <c r="D57" s="53" t="s">
        <v>619</v>
      </c>
      <c r="E57" s="54" t="s">
        <v>626</v>
      </c>
      <c r="F57" s="53" t="s">
        <v>19</v>
      </c>
      <c r="G57" s="53">
        <v>41219</v>
      </c>
      <c r="H57" s="53">
        <v>927298.02</v>
      </c>
      <c r="I57" s="59" t="s">
        <v>473</v>
      </c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:25" ht="17.25" customHeight="1" x14ac:dyDescent="0.25">
      <c r="A58" s="53">
        <v>186</v>
      </c>
      <c r="B58" s="53" t="s">
        <v>627</v>
      </c>
      <c r="C58" s="53" t="s">
        <v>607</v>
      </c>
      <c r="D58" s="53" t="s">
        <v>628</v>
      </c>
      <c r="E58" s="54" t="s">
        <v>629</v>
      </c>
      <c r="F58" s="53" t="s">
        <v>19</v>
      </c>
      <c r="G58" s="53">
        <v>96167</v>
      </c>
      <c r="H58" s="53">
        <v>831131.02</v>
      </c>
      <c r="I58" s="59" t="s">
        <v>473</v>
      </c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:25" ht="17.25" customHeight="1" x14ac:dyDescent="0.25">
      <c r="A59" s="53">
        <v>187</v>
      </c>
      <c r="B59" s="53" t="s">
        <v>630</v>
      </c>
      <c r="C59" s="53" t="s">
        <v>607</v>
      </c>
      <c r="D59" s="53" t="s">
        <v>631</v>
      </c>
      <c r="E59" s="54" t="s">
        <v>632</v>
      </c>
      <c r="F59" s="53" t="s">
        <v>13</v>
      </c>
      <c r="G59" s="53">
        <v>1000</v>
      </c>
      <c r="H59" s="53">
        <v>832131.02</v>
      </c>
      <c r="I59" s="59" t="s">
        <v>694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:25" ht="17.25" customHeight="1" x14ac:dyDescent="0.25">
      <c r="A60" s="53">
        <v>188</v>
      </c>
      <c r="B60" s="53" t="s">
        <v>633</v>
      </c>
      <c r="C60" s="53" t="s">
        <v>607</v>
      </c>
      <c r="D60" s="53" t="s">
        <v>634</v>
      </c>
      <c r="E60" s="54" t="s">
        <v>635</v>
      </c>
      <c r="F60" s="53" t="s">
        <v>13</v>
      </c>
      <c r="G60" s="53">
        <v>22600</v>
      </c>
      <c r="H60" s="53">
        <v>854731.02</v>
      </c>
      <c r="I60" s="59" t="s">
        <v>694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:25" ht="17.25" customHeight="1" x14ac:dyDescent="0.25">
      <c r="A61" s="53">
        <v>189</v>
      </c>
      <c r="B61" s="53" t="s">
        <v>636</v>
      </c>
      <c r="C61" s="53" t="s">
        <v>637</v>
      </c>
      <c r="D61" s="53" t="s">
        <v>638</v>
      </c>
      <c r="E61" s="54" t="s">
        <v>639</v>
      </c>
      <c r="F61" s="53" t="s">
        <v>19</v>
      </c>
      <c r="G61" s="53">
        <v>18666.669999999998</v>
      </c>
      <c r="H61" s="53">
        <v>836064.35</v>
      </c>
      <c r="I61" s="59" t="s">
        <v>473</v>
      </c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:25" ht="17.25" customHeight="1" x14ac:dyDescent="0.25">
      <c r="A62" s="53">
        <v>190</v>
      </c>
      <c r="B62" s="53" t="s">
        <v>640</v>
      </c>
      <c r="C62" s="53" t="s">
        <v>637</v>
      </c>
      <c r="D62" s="53" t="s">
        <v>638</v>
      </c>
      <c r="E62" s="54" t="s">
        <v>641</v>
      </c>
      <c r="F62" s="53" t="s">
        <v>19</v>
      </c>
      <c r="G62" s="53">
        <v>22716.67</v>
      </c>
      <c r="H62" s="53">
        <v>813347.68</v>
      </c>
      <c r="I62" s="59" t="s">
        <v>473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7.25" customHeight="1" x14ac:dyDescent="0.25">
      <c r="A63" s="53">
        <v>191</v>
      </c>
      <c r="B63" s="53" t="s">
        <v>642</v>
      </c>
      <c r="C63" s="53" t="s">
        <v>637</v>
      </c>
      <c r="D63" s="53" t="s">
        <v>638</v>
      </c>
      <c r="E63" s="54" t="s">
        <v>643</v>
      </c>
      <c r="F63" s="53" t="s">
        <v>19</v>
      </c>
      <c r="G63" s="53">
        <v>23000</v>
      </c>
      <c r="H63" s="53">
        <v>790347.68</v>
      </c>
      <c r="I63" s="59" t="s">
        <v>473</v>
      </c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:25" ht="17.25" customHeight="1" x14ac:dyDescent="0.25">
      <c r="A64" s="53">
        <v>192</v>
      </c>
      <c r="B64" s="53" t="s">
        <v>644</v>
      </c>
      <c r="C64" s="53" t="s">
        <v>637</v>
      </c>
      <c r="D64" s="53" t="s">
        <v>638</v>
      </c>
      <c r="E64" s="54" t="s">
        <v>645</v>
      </c>
      <c r="F64" s="53" t="s">
        <v>19</v>
      </c>
      <c r="G64" s="53">
        <v>22744.18</v>
      </c>
      <c r="H64" s="53">
        <v>767603.5</v>
      </c>
      <c r="I64" s="59" t="s">
        <v>473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:25" ht="17.25" customHeight="1" x14ac:dyDescent="0.25">
      <c r="A65" s="53">
        <v>193</v>
      </c>
      <c r="B65" s="53" t="s">
        <v>646</v>
      </c>
      <c r="C65" s="53" t="s">
        <v>637</v>
      </c>
      <c r="D65" s="53" t="s">
        <v>647</v>
      </c>
      <c r="E65" s="54" t="s">
        <v>648</v>
      </c>
      <c r="F65" s="53" t="s">
        <v>19</v>
      </c>
      <c r="G65" s="53">
        <v>23750</v>
      </c>
      <c r="H65" s="53">
        <v>743853.5</v>
      </c>
      <c r="I65" s="59" t="s">
        <v>473</v>
      </c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:25" ht="17.25" customHeight="1" x14ac:dyDescent="0.25">
      <c r="A66" s="53">
        <v>194</v>
      </c>
      <c r="B66" s="53" t="s">
        <v>649</v>
      </c>
      <c r="C66" s="53" t="s">
        <v>637</v>
      </c>
      <c r="D66" s="53" t="s">
        <v>647</v>
      </c>
      <c r="E66" s="54" t="s">
        <v>650</v>
      </c>
      <c r="F66" s="53" t="s">
        <v>19</v>
      </c>
      <c r="G66" s="53">
        <v>35000</v>
      </c>
      <c r="H66" s="53">
        <v>708853.5</v>
      </c>
      <c r="I66" s="59" t="s">
        <v>473</v>
      </c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:25" ht="17.25" customHeight="1" x14ac:dyDescent="0.25">
      <c r="A67" s="53">
        <v>195</v>
      </c>
      <c r="B67" s="53" t="s">
        <v>651</v>
      </c>
      <c r="C67" s="53" t="s">
        <v>637</v>
      </c>
      <c r="D67" s="53" t="s">
        <v>647</v>
      </c>
      <c r="E67" s="54" t="s">
        <v>652</v>
      </c>
      <c r="F67" s="53" t="s">
        <v>19</v>
      </c>
      <c r="G67" s="53">
        <v>24333.33</v>
      </c>
      <c r="H67" s="53">
        <v>684520.17</v>
      </c>
      <c r="I67" s="59" t="s">
        <v>473</v>
      </c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:25" ht="17.25" customHeight="1" x14ac:dyDescent="0.25">
      <c r="A68" s="53">
        <v>196</v>
      </c>
      <c r="B68" s="53" t="s">
        <v>653</v>
      </c>
      <c r="C68" s="53" t="s">
        <v>637</v>
      </c>
      <c r="D68" s="53" t="s">
        <v>647</v>
      </c>
      <c r="E68" s="54" t="s">
        <v>654</v>
      </c>
      <c r="F68" s="53" t="s">
        <v>19</v>
      </c>
      <c r="G68" s="53">
        <v>24563.47</v>
      </c>
      <c r="H68" s="53">
        <v>659956.69999999995</v>
      </c>
      <c r="I68" s="59" t="s">
        <v>473</v>
      </c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:25" ht="17.25" customHeight="1" x14ac:dyDescent="0.25">
      <c r="A69" s="53">
        <v>197</v>
      </c>
      <c r="B69" s="53" t="s">
        <v>655</v>
      </c>
      <c r="C69" s="53" t="s">
        <v>637</v>
      </c>
      <c r="D69" s="53" t="s">
        <v>647</v>
      </c>
      <c r="E69" s="54" t="s">
        <v>656</v>
      </c>
      <c r="F69" s="53" t="s">
        <v>19</v>
      </c>
      <c r="G69" s="53">
        <v>25515</v>
      </c>
      <c r="H69" s="53">
        <v>634441.69999999995</v>
      </c>
      <c r="I69" s="59" t="s">
        <v>473</v>
      </c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:25" ht="17.25" customHeight="1" x14ac:dyDescent="0.25">
      <c r="A70" s="53">
        <v>198</v>
      </c>
      <c r="B70" s="53" t="s">
        <v>657</v>
      </c>
      <c r="C70" s="53" t="s">
        <v>637</v>
      </c>
      <c r="D70" s="53" t="s">
        <v>658</v>
      </c>
      <c r="E70" s="54" t="s">
        <v>659</v>
      </c>
      <c r="F70" s="53" t="s">
        <v>19</v>
      </c>
      <c r="G70" s="53">
        <v>27550</v>
      </c>
      <c r="H70" s="53">
        <v>606891.69999999995</v>
      </c>
      <c r="I70" s="59" t="s">
        <v>473</v>
      </c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:25" ht="17.25" customHeight="1" x14ac:dyDescent="0.25">
      <c r="A71" s="53">
        <v>199</v>
      </c>
      <c r="B71" s="53" t="s">
        <v>660</v>
      </c>
      <c r="C71" s="53" t="s">
        <v>637</v>
      </c>
      <c r="D71" s="53" t="s">
        <v>658</v>
      </c>
      <c r="E71" s="54" t="s">
        <v>661</v>
      </c>
      <c r="F71" s="53" t="s">
        <v>19</v>
      </c>
      <c r="G71" s="53">
        <v>50000</v>
      </c>
      <c r="H71" s="53">
        <v>556891.69999999995</v>
      </c>
      <c r="I71" s="59" t="s">
        <v>473</v>
      </c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:25" ht="17.25" customHeight="1" x14ac:dyDescent="0.25">
      <c r="A72" s="53">
        <v>200</v>
      </c>
      <c r="B72" s="53" t="s">
        <v>662</v>
      </c>
      <c r="C72" s="53" t="s">
        <v>637</v>
      </c>
      <c r="D72" s="53" t="s">
        <v>658</v>
      </c>
      <c r="E72" s="54" t="s">
        <v>663</v>
      </c>
      <c r="F72" s="53" t="s">
        <v>19</v>
      </c>
      <c r="G72" s="53">
        <v>53203.45</v>
      </c>
      <c r="H72" s="53">
        <v>503688.25</v>
      </c>
      <c r="I72" s="59" t="s">
        <v>473</v>
      </c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:25" ht="17.25" customHeight="1" x14ac:dyDescent="0.25">
      <c r="A73" s="53">
        <v>201</v>
      </c>
      <c r="B73" s="53" t="s">
        <v>664</v>
      </c>
      <c r="C73" s="53" t="s">
        <v>637</v>
      </c>
      <c r="D73" s="53" t="s">
        <v>658</v>
      </c>
      <c r="E73" s="54" t="s">
        <v>665</v>
      </c>
      <c r="F73" s="53" t="s">
        <v>19</v>
      </c>
      <c r="G73" s="53">
        <v>50000</v>
      </c>
      <c r="H73" s="53">
        <v>453688.25</v>
      </c>
      <c r="I73" s="59" t="s">
        <v>473</v>
      </c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:25" ht="17.25" customHeight="1" x14ac:dyDescent="0.25">
      <c r="A74" s="53">
        <v>202</v>
      </c>
      <c r="B74" s="53" t="s">
        <v>666</v>
      </c>
      <c r="C74" s="53" t="s">
        <v>637</v>
      </c>
      <c r="D74" s="53" t="s">
        <v>658</v>
      </c>
      <c r="E74" s="54" t="s">
        <v>667</v>
      </c>
      <c r="F74" s="53" t="s">
        <v>19</v>
      </c>
      <c r="G74" s="53">
        <v>50068.5</v>
      </c>
      <c r="H74" s="53">
        <v>403619.75</v>
      </c>
      <c r="I74" s="59" t="s">
        <v>473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:25" ht="17.25" customHeight="1" x14ac:dyDescent="0.25">
      <c r="A75" s="53">
        <v>203</v>
      </c>
      <c r="B75" s="53" t="s">
        <v>668</v>
      </c>
      <c r="C75" s="53" t="s">
        <v>637</v>
      </c>
      <c r="D75" s="53" t="s">
        <v>669</v>
      </c>
      <c r="E75" s="54" t="s">
        <v>670</v>
      </c>
      <c r="F75" s="53" t="s">
        <v>19</v>
      </c>
      <c r="G75" s="53">
        <v>58416</v>
      </c>
      <c r="H75" s="53">
        <v>345203.75</v>
      </c>
      <c r="I75" s="59" t="s">
        <v>473</v>
      </c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:25" ht="17.25" customHeight="1" x14ac:dyDescent="0.25">
      <c r="A76" s="53">
        <v>204</v>
      </c>
      <c r="B76" s="53" t="s">
        <v>671</v>
      </c>
      <c r="C76" s="53" t="s">
        <v>637</v>
      </c>
      <c r="D76" s="53" t="s">
        <v>669</v>
      </c>
      <c r="E76" s="54" t="s">
        <v>672</v>
      </c>
      <c r="F76" s="53" t="s">
        <v>19</v>
      </c>
      <c r="G76" s="53">
        <v>63024.73</v>
      </c>
      <c r="H76" s="53">
        <v>282179.02</v>
      </c>
      <c r="I76" s="59" t="s">
        <v>473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:25" ht="17.25" customHeight="1" x14ac:dyDescent="0.25">
      <c r="A77" s="53">
        <v>205</v>
      </c>
      <c r="B77" s="53" t="s">
        <v>673</v>
      </c>
      <c r="C77" s="53" t="s">
        <v>637</v>
      </c>
      <c r="D77" s="53" t="s">
        <v>669</v>
      </c>
      <c r="E77" s="54" t="s">
        <v>674</v>
      </c>
      <c r="F77" s="53" t="s">
        <v>19</v>
      </c>
      <c r="G77" s="53">
        <v>54818</v>
      </c>
      <c r="H77" s="53">
        <v>227361.02</v>
      </c>
      <c r="I77" s="59" t="s">
        <v>473</v>
      </c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:25" ht="17.25" customHeight="1" x14ac:dyDescent="0.25">
      <c r="A78" s="53">
        <v>206</v>
      </c>
      <c r="B78" s="53" t="s">
        <v>675</v>
      </c>
      <c r="C78" s="53" t="s">
        <v>637</v>
      </c>
      <c r="D78" s="53" t="s">
        <v>669</v>
      </c>
      <c r="E78" s="54" t="s">
        <v>676</v>
      </c>
      <c r="F78" s="53" t="s">
        <v>19</v>
      </c>
      <c r="G78" s="53">
        <v>160000</v>
      </c>
      <c r="H78" s="53">
        <v>67361.02</v>
      </c>
      <c r="I78" s="59" t="s">
        <v>473</v>
      </c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:25" ht="17.25" customHeight="1" x14ac:dyDescent="0.25">
      <c r="A79" s="53">
        <v>207</v>
      </c>
      <c r="B79" s="53" t="s">
        <v>677</v>
      </c>
      <c r="C79" s="53" t="s">
        <v>637</v>
      </c>
      <c r="D79" s="53" t="s">
        <v>678</v>
      </c>
      <c r="E79" s="54" t="s">
        <v>679</v>
      </c>
      <c r="F79" s="53" t="s">
        <v>13</v>
      </c>
      <c r="G79" s="53">
        <v>37999</v>
      </c>
      <c r="H79" s="53">
        <v>105360.02</v>
      </c>
      <c r="I79" s="59" t="s">
        <v>444</v>
      </c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:25" ht="17.25" customHeight="1" x14ac:dyDescent="0.25">
      <c r="A80" s="53">
        <v>208</v>
      </c>
      <c r="B80" s="53" t="s">
        <v>680</v>
      </c>
      <c r="C80" s="53" t="s">
        <v>681</v>
      </c>
      <c r="D80" s="53" t="s">
        <v>682</v>
      </c>
      <c r="E80" s="54" t="s">
        <v>683</v>
      </c>
      <c r="F80" s="53" t="s">
        <v>19</v>
      </c>
      <c r="G80" s="53">
        <v>35037</v>
      </c>
      <c r="H80" s="53">
        <v>70323.02</v>
      </c>
      <c r="I80" s="59" t="s">
        <v>569</v>
      </c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:25" ht="17.25" customHeight="1" x14ac:dyDescent="0.25">
      <c r="A81" s="53">
        <v>209</v>
      </c>
      <c r="B81" s="53" t="s">
        <v>684</v>
      </c>
      <c r="C81" s="53" t="s">
        <v>681</v>
      </c>
      <c r="D81" s="53" t="s">
        <v>682</v>
      </c>
      <c r="E81" s="54" t="s">
        <v>685</v>
      </c>
      <c r="F81" s="53" t="s">
        <v>19</v>
      </c>
      <c r="G81" s="53">
        <v>30000</v>
      </c>
      <c r="H81" s="53">
        <v>40323.019999999997</v>
      </c>
      <c r="I81" s="59" t="s">
        <v>686</v>
      </c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 spans="1:25" ht="17.25" customHeight="1" x14ac:dyDescent="0.25">
      <c r="A82" s="53">
        <v>210</v>
      </c>
      <c r="B82" s="53" t="s">
        <v>687</v>
      </c>
      <c r="C82" s="53" t="s">
        <v>681</v>
      </c>
      <c r="D82" s="53" t="s">
        <v>688</v>
      </c>
      <c r="E82" s="54" t="s">
        <v>689</v>
      </c>
      <c r="F82" s="53" t="s">
        <v>13</v>
      </c>
      <c r="G82" s="53">
        <v>47200</v>
      </c>
      <c r="H82" s="53">
        <v>87523.02</v>
      </c>
      <c r="I82" s="59" t="s">
        <v>694</v>
      </c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1:25" ht="17.25" customHeight="1" x14ac:dyDescent="0.25">
      <c r="A83" s="53">
        <v>211</v>
      </c>
      <c r="B83" s="53" t="s">
        <v>690</v>
      </c>
      <c r="C83" s="53" t="s">
        <v>691</v>
      </c>
      <c r="D83" s="53" t="s">
        <v>692</v>
      </c>
      <c r="E83" s="54" t="s">
        <v>693</v>
      </c>
      <c r="F83" s="53" t="s">
        <v>13</v>
      </c>
      <c r="G83" s="53">
        <v>20000</v>
      </c>
      <c r="H83" s="53">
        <v>107523.02</v>
      </c>
      <c r="I83" s="59" t="s">
        <v>694</v>
      </c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</row>
    <row r="84" spans="1:25" ht="17.25" customHeight="1" x14ac:dyDescent="0.25">
      <c r="A84" s="53">
        <v>212</v>
      </c>
      <c r="B84" s="53" t="s">
        <v>695</v>
      </c>
      <c r="C84" s="53" t="s">
        <v>691</v>
      </c>
      <c r="D84" s="53" t="s">
        <v>696</v>
      </c>
      <c r="E84" s="54" t="s">
        <v>697</v>
      </c>
      <c r="F84" s="53" t="s">
        <v>13</v>
      </c>
      <c r="G84" s="53">
        <v>5000</v>
      </c>
      <c r="H84" s="53">
        <v>112523.02</v>
      </c>
      <c r="I84" s="59" t="s">
        <v>698</v>
      </c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</row>
    <row r="85" spans="1:25" ht="17.25" customHeight="1" x14ac:dyDescent="0.25">
      <c r="A85" s="53">
        <v>213</v>
      </c>
      <c r="B85" s="53" t="s">
        <v>699</v>
      </c>
      <c r="C85" s="53" t="s">
        <v>691</v>
      </c>
      <c r="D85" s="53" t="s">
        <v>700</v>
      </c>
      <c r="E85" s="54" t="s">
        <v>701</v>
      </c>
      <c r="F85" s="53" t="s">
        <v>19</v>
      </c>
      <c r="G85" s="53">
        <v>100000</v>
      </c>
      <c r="H85" s="53">
        <v>12523.02</v>
      </c>
      <c r="I85" s="59" t="s">
        <v>702</v>
      </c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</row>
    <row r="86" spans="1:25" ht="17.25" customHeight="1" x14ac:dyDescent="0.25"/>
    <row r="87" spans="1:25" ht="17.25" customHeight="1" x14ac:dyDescent="0.25"/>
    <row r="88" spans="1:25" ht="17.25" customHeight="1" x14ac:dyDescent="0.25"/>
    <row r="89" spans="1:25" ht="17.25" customHeight="1" x14ac:dyDescent="0.25"/>
    <row r="90" spans="1:25" ht="17.25" customHeight="1" x14ac:dyDescent="0.25"/>
    <row r="91" spans="1:25" ht="17.25" customHeight="1" x14ac:dyDescent="0.25"/>
    <row r="92" spans="1:25" ht="17.25" customHeight="1" x14ac:dyDescent="0.25"/>
    <row r="93" spans="1:25" ht="17.25" customHeight="1" x14ac:dyDescent="0.25"/>
    <row r="94" spans="1:25" ht="17.25" customHeight="1" x14ac:dyDescent="0.25"/>
    <row r="95" spans="1:25" ht="17.25" customHeight="1" x14ac:dyDescent="0.25"/>
    <row r="96" spans="1:25" ht="17.25" customHeight="1" x14ac:dyDescent="0.25"/>
    <row r="97" ht="17.25" customHeight="1" x14ac:dyDescent="0.25"/>
    <row r="98" ht="17.25" customHeight="1" x14ac:dyDescent="0.25"/>
    <row r="99" ht="17.25" customHeight="1" x14ac:dyDescent="0.25"/>
    <row r="100" ht="17.25" customHeight="1" x14ac:dyDescent="0.25"/>
    <row r="101" ht="17.25" customHeight="1" x14ac:dyDescent="0.25"/>
    <row r="102" ht="17.25" customHeight="1" x14ac:dyDescent="0.25"/>
    <row r="103" ht="17.25" customHeight="1" x14ac:dyDescent="0.25"/>
    <row r="104" ht="17.25" customHeight="1" x14ac:dyDescent="0.25"/>
    <row r="105" ht="17.25" customHeight="1" x14ac:dyDescent="0.25"/>
    <row r="106" ht="17.25" customHeight="1" x14ac:dyDescent="0.25"/>
    <row r="107" ht="17.25" customHeight="1" x14ac:dyDescent="0.25"/>
    <row r="108" ht="17.25" customHeight="1" x14ac:dyDescent="0.25"/>
    <row r="109" ht="17.25" customHeight="1" x14ac:dyDescent="0.25"/>
    <row r="110" ht="17.25" customHeight="1" x14ac:dyDescent="0.25"/>
    <row r="111" ht="17.25" customHeight="1" x14ac:dyDescent="0.25"/>
    <row r="112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  <row r="208" ht="17.25" customHeight="1" x14ac:dyDescent="0.25"/>
    <row r="209" ht="17.25" customHeight="1" x14ac:dyDescent="0.25"/>
    <row r="210" ht="17.25" customHeight="1" x14ac:dyDescent="0.25"/>
    <row r="211" ht="17.25" customHeight="1" x14ac:dyDescent="0.25"/>
    <row r="212" ht="17.25" customHeight="1" x14ac:dyDescent="0.25"/>
    <row r="213" ht="17.25" customHeight="1" x14ac:dyDescent="0.25"/>
    <row r="214" ht="17.25" customHeight="1" x14ac:dyDescent="0.25"/>
    <row r="215" ht="17.25" customHeight="1" x14ac:dyDescent="0.25"/>
    <row r="216" ht="17.25" customHeight="1" x14ac:dyDescent="0.25"/>
    <row r="217" ht="17.25" customHeight="1" x14ac:dyDescent="0.25"/>
    <row r="218" ht="17.25" customHeight="1" x14ac:dyDescent="0.25"/>
    <row r="219" ht="17.25" customHeight="1" x14ac:dyDescent="0.25"/>
    <row r="220" ht="17.25" customHeight="1" x14ac:dyDescent="0.25"/>
    <row r="221" ht="17.25" customHeight="1" x14ac:dyDescent="0.25"/>
    <row r="222" ht="17.25" customHeight="1" x14ac:dyDescent="0.25"/>
    <row r="223" ht="17.25" customHeight="1" x14ac:dyDescent="0.25"/>
    <row r="224" ht="17.25" customHeight="1" x14ac:dyDescent="0.25"/>
    <row r="225" ht="17.25" customHeight="1" x14ac:dyDescent="0.25"/>
    <row r="226" ht="17.25" customHeight="1" x14ac:dyDescent="0.25"/>
    <row r="227" ht="17.25" customHeight="1" x14ac:dyDescent="0.25"/>
    <row r="228" ht="17.25" customHeight="1" x14ac:dyDescent="0.25"/>
    <row r="229" ht="17.25" customHeight="1" x14ac:dyDescent="0.25"/>
    <row r="230" ht="17.25" customHeight="1" x14ac:dyDescent="0.25"/>
    <row r="231" ht="17.25" customHeight="1" x14ac:dyDescent="0.25"/>
    <row r="232" ht="17.25" customHeight="1" x14ac:dyDescent="0.25"/>
    <row r="233" ht="17.25" customHeight="1" x14ac:dyDescent="0.25"/>
    <row r="234" ht="17.25" customHeight="1" x14ac:dyDescent="0.25"/>
    <row r="235" ht="17.25" customHeight="1" x14ac:dyDescent="0.25"/>
    <row r="236" ht="17.25" customHeight="1" x14ac:dyDescent="0.25"/>
    <row r="237" ht="17.25" customHeight="1" x14ac:dyDescent="0.25"/>
    <row r="238" ht="17.25" customHeight="1" x14ac:dyDescent="0.25"/>
    <row r="239" ht="17.25" customHeight="1" x14ac:dyDescent="0.25"/>
    <row r="240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  <row r="340" ht="17.25" customHeight="1" x14ac:dyDescent="0.25"/>
    <row r="341" ht="17.25" customHeight="1" x14ac:dyDescent="0.25"/>
    <row r="342" ht="17.25" customHeight="1" x14ac:dyDescent="0.25"/>
    <row r="343" ht="17.25" customHeight="1" x14ac:dyDescent="0.25"/>
    <row r="344" ht="17.25" customHeight="1" x14ac:dyDescent="0.25"/>
    <row r="345" ht="17.25" customHeight="1" x14ac:dyDescent="0.25"/>
    <row r="346" ht="17.25" customHeight="1" x14ac:dyDescent="0.25"/>
    <row r="347" ht="17.25" customHeight="1" x14ac:dyDescent="0.25"/>
    <row r="348" ht="17.25" customHeight="1" x14ac:dyDescent="0.25"/>
    <row r="349" ht="17.25" customHeight="1" x14ac:dyDescent="0.25"/>
    <row r="350" ht="17.25" customHeight="1" x14ac:dyDescent="0.25"/>
    <row r="351" ht="17.25" customHeight="1" x14ac:dyDescent="0.25"/>
    <row r="352" ht="17.25" customHeight="1" x14ac:dyDescent="0.25"/>
    <row r="353" ht="17.25" customHeight="1" x14ac:dyDescent="0.25"/>
    <row r="354" ht="17.25" customHeight="1" x14ac:dyDescent="0.25"/>
    <row r="355" ht="17.25" customHeight="1" x14ac:dyDescent="0.25"/>
    <row r="356" ht="17.25" customHeight="1" x14ac:dyDescent="0.25"/>
    <row r="357" ht="17.25" customHeight="1" x14ac:dyDescent="0.25"/>
    <row r="358" ht="17.25" customHeight="1" x14ac:dyDescent="0.25"/>
    <row r="359" ht="17.25" customHeight="1" x14ac:dyDescent="0.25"/>
    <row r="360" ht="17.25" customHeight="1" x14ac:dyDescent="0.25"/>
    <row r="361" ht="17.25" customHeight="1" x14ac:dyDescent="0.25"/>
    <row r="362" ht="17.25" customHeight="1" x14ac:dyDescent="0.25"/>
    <row r="363" ht="17.25" customHeight="1" x14ac:dyDescent="0.25"/>
    <row r="364" ht="17.25" customHeight="1" x14ac:dyDescent="0.25"/>
    <row r="365" ht="17.25" customHeight="1" x14ac:dyDescent="0.25"/>
    <row r="366" ht="17.25" customHeight="1" x14ac:dyDescent="0.25"/>
    <row r="367" ht="17.25" customHeight="1" x14ac:dyDescent="0.25"/>
    <row r="368" ht="17.25" customHeight="1" x14ac:dyDescent="0.25"/>
    <row r="369" ht="17.25" customHeight="1" x14ac:dyDescent="0.25"/>
    <row r="370" ht="17.25" customHeight="1" x14ac:dyDescent="0.25"/>
    <row r="371" ht="17.25" customHeight="1" x14ac:dyDescent="0.25"/>
    <row r="372" ht="17.25" customHeight="1" x14ac:dyDescent="0.25"/>
    <row r="373" ht="17.25" customHeight="1" x14ac:dyDescent="0.25"/>
    <row r="374" ht="17.25" customHeight="1" x14ac:dyDescent="0.25"/>
    <row r="375" ht="17.25" customHeight="1" x14ac:dyDescent="0.25"/>
    <row r="376" ht="17.25" customHeight="1" x14ac:dyDescent="0.25"/>
    <row r="377" ht="17.25" customHeight="1" x14ac:dyDescent="0.25"/>
    <row r="378" ht="17.25" customHeight="1" x14ac:dyDescent="0.25"/>
    <row r="379" ht="17.25" customHeight="1" x14ac:dyDescent="0.25"/>
    <row r="380" ht="17.25" customHeight="1" x14ac:dyDescent="0.25"/>
    <row r="381" ht="17.25" customHeight="1" x14ac:dyDescent="0.25"/>
    <row r="382" ht="17.25" customHeight="1" x14ac:dyDescent="0.25"/>
    <row r="383" ht="17.25" customHeight="1" x14ac:dyDescent="0.25"/>
    <row r="384" ht="17.25" customHeight="1" x14ac:dyDescent="0.25"/>
    <row r="385" ht="17.25" customHeight="1" x14ac:dyDescent="0.25"/>
    <row r="386" ht="17.25" customHeight="1" x14ac:dyDescent="0.25"/>
    <row r="387" ht="17.25" customHeight="1" x14ac:dyDescent="0.25"/>
    <row r="388" ht="17.25" customHeight="1" x14ac:dyDescent="0.25"/>
    <row r="389" ht="17.25" customHeight="1" x14ac:dyDescent="0.25"/>
    <row r="390" ht="17.25" customHeight="1" x14ac:dyDescent="0.25"/>
    <row r="391" ht="17.25" customHeight="1" x14ac:dyDescent="0.25"/>
    <row r="392" ht="17.25" customHeight="1" x14ac:dyDescent="0.25"/>
    <row r="393" ht="17.25" customHeight="1" x14ac:dyDescent="0.25"/>
    <row r="394" ht="17.25" customHeight="1" x14ac:dyDescent="0.25"/>
    <row r="395" ht="17.25" customHeight="1" x14ac:dyDescent="0.25"/>
    <row r="396" ht="17.25" customHeight="1" x14ac:dyDescent="0.25"/>
    <row r="397" ht="17.25" customHeight="1" x14ac:dyDescent="0.25"/>
    <row r="398" ht="17.25" customHeight="1" x14ac:dyDescent="0.25"/>
    <row r="399" ht="17.25" customHeight="1" x14ac:dyDescent="0.25"/>
    <row r="400" ht="17.25" customHeight="1" x14ac:dyDescent="0.25"/>
    <row r="401" ht="17.25" customHeight="1" x14ac:dyDescent="0.25"/>
    <row r="402" ht="17.25" customHeight="1" x14ac:dyDescent="0.25"/>
    <row r="403" ht="17.25" customHeight="1" x14ac:dyDescent="0.25"/>
    <row r="404" ht="17.25" customHeight="1" x14ac:dyDescent="0.25"/>
    <row r="405" ht="17.25" customHeight="1" x14ac:dyDescent="0.25"/>
    <row r="406" ht="17.25" customHeight="1" x14ac:dyDescent="0.25"/>
    <row r="407" ht="17.25" customHeight="1" x14ac:dyDescent="0.25"/>
    <row r="408" ht="17.25" customHeight="1" x14ac:dyDescent="0.25"/>
    <row r="409" ht="17.25" customHeight="1" x14ac:dyDescent="0.25"/>
    <row r="410" ht="17.25" customHeight="1" x14ac:dyDescent="0.25"/>
    <row r="411" ht="17.25" customHeight="1" x14ac:dyDescent="0.25"/>
    <row r="412" ht="17.25" customHeight="1" x14ac:dyDescent="0.25"/>
    <row r="413" ht="17.25" customHeight="1" x14ac:dyDescent="0.25"/>
    <row r="414" ht="17.25" customHeight="1" x14ac:dyDescent="0.25"/>
    <row r="415" ht="17.25" customHeight="1" x14ac:dyDescent="0.25"/>
    <row r="416" ht="17.25" customHeight="1" x14ac:dyDescent="0.25"/>
    <row r="417" ht="17.25" customHeight="1" x14ac:dyDescent="0.25"/>
    <row r="418" ht="17.25" customHeight="1" x14ac:dyDescent="0.25"/>
    <row r="419" ht="17.25" customHeight="1" x14ac:dyDescent="0.25"/>
    <row r="420" ht="17.25" customHeight="1" x14ac:dyDescent="0.25"/>
    <row r="421" ht="17.25" customHeight="1" x14ac:dyDescent="0.25"/>
    <row r="422" ht="17.25" customHeight="1" x14ac:dyDescent="0.25"/>
    <row r="423" ht="17.25" customHeight="1" x14ac:dyDescent="0.25"/>
    <row r="424" ht="17.25" customHeight="1" x14ac:dyDescent="0.25"/>
    <row r="425" ht="17.25" customHeight="1" x14ac:dyDescent="0.25"/>
    <row r="426" ht="17.25" customHeight="1" x14ac:dyDescent="0.25"/>
    <row r="427" ht="17.25" customHeight="1" x14ac:dyDescent="0.25"/>
    <row r="428" ht="17.25" customHeight="1" x14ac:dyDescent="0.25"/>
    <row r="429" ht="17.25" customHeight="1" x14ac:dyDescent="0.25"/>
    <row r="430" ht="17.25" customHeight="1" x14ac:dyDescent="0.25"/>
    <row r="431" ht="17.25" customHeight="1" x14ac:dyDescent="0.25"/>
    <row r="432" ht="17.25" customHeight="1" x14ac:dyDescent="0.25"/>
    <row r="433" ht="17.25" customHeight="1" x14ac:dyDescent="0.25"/>
    <row r="434" ht="17.25" customHeight="1" x14ac:dyDescent="0.25"/>
    <row r="435" ht="17.25" customHeight="1" x14ac:dyDescent="0.25"/>
    <row r="436" ht="17.25" customHeight="1" x14ac:dyDescent="0.25"/>
    <row r="437" ht="17.25" customHeight="1" x14ac:dyDescent="0.25"/>
    <row r="438" ht="17.25" customHeight="1" x14ac:dyDescent="0.25"/>
    <row r="439" ht="17.25" customHeight="1" x14ac:dyDescent="0.25"/>
    <row r="440" ht="17.25" customHeight="1" x14ac:dyDescent="0.25"/>
    <row r="441" ht="17.25" customHeight="1" x14ac:dyDescent="0.25"/>
    <row r="442" ht="17.25" customHeight="1" x14ac:dyDescent="0.25"/>
    <row r="443" ht="17.25" customHeight="1" x14ac:dyDescent="0.25"/>
    <row r="444" ht="17.25" customHeight="1" x14ac:dyDescent="0.25"/>
    <row r="445" ht="17.25" customHeight="1" x14ac:dyDescent="0.25"/>
    <row r="446" ht="17.25" customHeight="1" x14ac:dyDescent="0.25"/>
    <row r="447" ht="17.25" customHeight="1" x14ac:dyDescent="0.25"/>
    <row r="448" ht="17.25" customHeight="1" x14ac:dyDescent="0.25"/>
    <row r="449" ht="17.25" customHeight="1" x14ac:dyDescent="0.25"/>
    <row r="450" ht="17.25" customHeight="1" x14ac:dyDescent="0.25"/>
    <row r="451" ht="17.25" customHeight="1" x14ac:dyDescent="0.25"/>
    <row r="452" ht="17.25" customHeight="1" x14ac:dyDescent="0.25"/>
    <row r="453" ht="17.25" customHeight="1" x14ac:dyDescent="0.25"/>
    <row r="454" ht="17.25" customHeight="1" x14ac:dyDescent="0.25"/>
    <row r="455" ht="17.25" customHeight="1" x14ac:dyDescent="0.25"/>
    <row r="456" ht="17.25" customHeight="1" x14ac:dyDescent="0.25"/>
    <row r="457" ht="17.25" customHeight="1" x14ac:dyDescent="0.25"/>
    <row r="458" ht="17.25" customHeight="1" x14ac:dyDescent="0.25"/>
    <row r="459" ht="17.25" customHeight="1" x14ac:dyDescent="0.25"/>
    <row r="460" ht="17.25" customHeight="1" x14ac:dyDescent="0.25"/>
    <row r="461" ht="17.25" customHeight="1" x14ac:dyDescent="0.25"/>
    <row r="462" ht="17.25" customHeight="1" x14ac:dyDescent="0.25"/>
    <row r="463" ht="17.25" customHeight="1" x14ac:dyDescent="0.25"/>
    <row r="464" ht="17.25" customHeight="1" x14ac:dyDescent="0.25"/>
    <row r="465" ht="17.25" customHeight="1" x14ac:dyDescent="0.25"/>
    <row r="466" ht="17.25" customHeight="1" x14ac:dyDescent="0.25"/>
    <row r="467" ht="17.25" customHeight="1" x14ac:dyDescent="0.25"/>
    <row r="468" ht="17.25" customHeight="1" x14ac:dyDescent="0.25"/>
    <row r="469" ht="17.25" customHeight="1" x14ac:dyDescent="0.25"/>
    <row r="470" ht="17.25" customHeight="1" x14ac:dyDescent="0.25"/>
    <row r="471" ht="17.25" customHeight="1" x14ac:dyDescent="0.25"/>
    <row r="472" ht="17.25" customHeight="1" x14ac:dyDescent="0.25"/>
    <row r="473" ht="17.25" customHeight="1" x14ac:dyDescent="0.25"/>
    <row r="474" ht="17.25" customHeight="1" x14ac:dyDescent="0.25"/>
    <row r="475" ht="17.25" customHeight="1" x14ac:dyDescent="0.25"/>
    <row r="476" ht="17.25" customHeight="1" x14ac:dyDescent="0.25"/>
    <row r="477" ht="17.25" customHeight="1" x14ac:dyDescent="0.25"/>
    <row r="478" ht="17.25" customHeight="1" x14ac:dyDescent="0.25"/>
    <row r="479" ht="17.25" customHeight="1" x14ac:dyDescent="0.25"/>
    <row r="480" ht="17.25" customHeight="1" x14ac:dyDescent="0.25"/>
    <row r="481" ht="17.25" customHeight="1" x14ac:dyDescent="0.25"/>
    <row r="482" ht="17.25" customHeight="1" x14ac:dyDescent="0.25"/>
    <row r="483" ht="17.25" customHeight="1" x14ac:dyDescent="0.25"/>
    <row r="484" ht="17.25" customHeight="1" x14ac:dyDescent="0.25"/>
    <row r="485" ht="17.25" customHeight="1" x14ac:dyDescent="0.25"/>
    <row r="486" ht="17.25" customHeight="1" x14ac:dyDescent="0.25"/>
    <row r="487" ht="17.25" customHeight="1" x14ac:dyDescent="0.25"/>
    <row r="488" ht="17.25" customHeight="1" x14ac:dyDescent="0.25"/>
    <row r="489" ht="17.25" customHeight="1" x14ac:dyDescent="0.25"/>
    <row r="490" ht="17.25" customHeight="1" x14ac:dyDescent="0.25"/>
    <row r="491" ht="17.25" customHeight="1" x14ac:dyDescent="0.25"/>
    <row r="492" ht="17.25" customHeight="1" x14ac:dyDescent="0.25"/>
    <row r="493" ht="17.25" customHeight="1" x14ac:dyDescent="0.25"/>
    <row r="494" ht="17.25" customHeight="1" x14ac:dyDescent="0.25"/>
    <row r="495" ht="17.25" customHeight="1" x14ac:dyDescent="0.25"/>
    <row r="496" ht="17.25" customHeight="1" x14ac:dyDescent="0.25"/>
    <row r="497" ht="17.25" customHeight="1" x14ac:dyDescent="0.25"/>
    <row r="498" ht="17.25" customHeight="1" x14ac:dyDescent="0.25"/>
    <row r="499" ht="17.25" customHeight="1" x14ac:dyDescent="0.25"/>
    <row r="500" ht="17.25" customHeight="1" x14ac:dyDescent="0.25"/>
    <row r="501" ht="17.25" customHeight="1" x14ac:dyDescent="0.25"/>
    <row r="502" ht="17.25" customHeight="1" x14ac:dyDescent="0.25"/>
    <row r="503" ht="17.25" customHeight="1" x14ac:dyDescent="0.25"/>
    <row r="504" ht="17.25" customHeight="1" x14ac:dyDescent="0.25"/>
    <row r="505" ht="17.25" customHeight="1" x14ac:dyDescent="0.25"/>
    <row r="506" ht="17.25" customHeight="1" x14ac:dyDescent="0.25"/>
    <row r="507" ht="17.25" customHeight="1" x14ac:dyDescent="0.25"/>
    <row r="508" ht="17.25" customHeight="1" x14ac:dyDescent="0.25"/>
    <row r="509" ht="17.25" customHeight="1" x14ac:dyDescent="0.25"/>
    <row r="510" ht="17.25" customHeight="1" x14ac:dyDescent="0.25"/>
    <row r="511" ht="17.25" customHeight="1" x14ac:dyDescent="0.25"/>
    <row r="512" ht="17.25" customHeight="1" x14ac:dyDescent="0.25"/>
    <row r="513" ht="17.25" customHeight="1" x14ac:dyDescent="0.25"/>
    <row r="514" ht="17.25" customHeight="1" x14ac:dyDescent="0.25"/>
    <row r="515" ht="17.25" customHeight="1" x14ac:dyDescent="0.25"/>
    <row r="516" ht="17.25" customHeight="1" x14ac:dyDescent="0.25"/>
    <row r="517" ht="17.25" customHeight="1" x14ac:dyDescent="0.25"/>
    <row r="518" ht="17.25" customHeight="1" x14ac:dyDescent="0.25"/>
    <row r="519" ht="17.25" customHeight="1" x14ac:dyDescent="0.25"/>
    <row r="520" ht="17.25" customHeight="1" x14ac:dyDescent="0.25"/>
    <row r="521" ht="17.25" customHeight="1" x14ac:dyDescent="0.25"/>
    <row r="522" ht="17.25" customHeight="1" x14ac:dyDescent="0.25"/>
    <row r="523" ht="17.25" customHeight="1" x14ac:dyDescent="0.25"/>
    <row r="524" ht="17.25" customHeight="1" x14ac:dyDescent="0.25"/>
    <row r="525" ht="17.25" customHeight="1" x14ac:dyDescent="0.25"/>
    <row r="526" ht="17.25" customHeight="1" x14ac:dyDescent="0.25"/>
    <row r="527" ht="17.25" customHeight="1" x14ac:dyDescent="0.25"/>
    <row r="528" ht="17.25" customHeight="1" x14ac:dyDescent="0.25"/>
    <row r="529" ht="17.25" customHeight="1" x14ac:dyDescent="0.25"/>
    <row r="530" ht="17.25" customHeight="1" x14ac:dyDescent="0.25"/>
    <row r="531" ht="17.25" customHeight="1" x14ac:dyDescent="0.25"/>
    <row r="532" ht="17.25" customHeight="1" x14ac:dyDescent="0.25"/>
    <row r="533" ht="17.25" customHeight="1" x14ac:dyDescent="0.25"/>
    <row r="534" ht="17.25" customHeight="1" x14ac:dyDescent="0.25"/>
    <row r="535" ht="17.25" customHeight="1" x14ac:dyDescent="0.25"/>
    <row r="536" ht="17.25" customHeight="1" x14ac:dyDescent="0.25"/>
    <row r="537" ht="17.25" customHeight="1" x14ac:dyDescent="0.25"/>
    <row r="538" ht="17.25" customHeight="1" x14ac:dyDescent="0.25"/>
    <row r="539" ht="17.25" customHeight="1" x14ac:dyDescent="0.25"/>
    <row r="540" ht="17.25" customHeight="1" x14ac:dyDescent="0.25"/>
    <row r="541" ht="17.25" customHeight="1" x14ac:dyDescent="0.25"/>
    <row r="542" ht="17.25" customHeight="1" x14ac:dyDescent="0.25"/>
    <row r="543" ht="17.25" customHeight="1" x14ac:dyDescent="0.25"/>
    <row r="544" ht="17.25" customHeight="1" x14ac:dyDescent="0.25"/>
    <row r="545" ht="17.25" customHeight="1" x14ac:dyDescent="0.25"/>
    <row r="546" ht="17.25" customHeight="1" x14ac:dyDescent="0.25"/>
    <row r="547" ht="17.25" customHeight="1" x14ac:dyDescent="0.25"/>
    <row r="548" ht="17.25" customHeight="1" x14ac:dyDescent="0.25"/>
    <row r="549" ht="17.25" customHeight="1" x14ac:dyDescent="0.25"/>
    <row r="550" ht="17.25" customHeight="1" x14ac:dyDescent="0.25"/>
    <row r="551" ht="17.25" customHeight="1" x14ac:dyDescent="0.25"/>
    <row r="552" ht="17.25" customHeight="1" x14ac:dyDescent="0.25"/>
    <row r="553" ht="17.25" customHeight="1" x14ac:dyDescent="0.25"/>
    <row r="554" ht="17.25" customHeight="1" x14ac:dyDescent="0.25"/>
    <row r="555" ht="17.25" customHeight="1" x14ac:dyDescent="0.25"/>
    <row r="556" ht="17.25" customHeight="1" x14ac:dyDescent="0.25"/>
    <row r="557" ht="17.25" customHeight="1" x14ac:dyDescent="0.25"/>
    <row r="558" ht="17.25" customHeight="1" x14ac:dyDescent="0.25"/>
    <row r="559" ht="17.25" customHeight="1" x14ac:dyDescent="0.25"/>
    <row r="560" ht="17.25" customHeight="1" x14ac:dyDescent="0.25"/>
    <row r="561" ht="17.25" customHeight="1" x14ac:dyDescent="0.25"/>
    <row r="562" ht="17.25" customHeight="1" x14ac:dyDescent="0.25"/>
    <row r="563" ht="17.25" customHeight="1" x14ac:dyDescent="0.25"/>
    <row r="564" ht="17.25" customHeight="1" x14ac:dyDescent="0.25"/>
    <row r="565" ht="17.25" customHeight="1" x14ac:dyDescent="0.25"/>
    <row r="566" ht="17.25" customHeight="1" x14ac:dyDescent="0.25"/>
    <row r="567" ht="17.25" customHeight="1" x14ac:dyDescent="0.25"/>
    <row r="568" ht="17.25" customHeight="1" x14ac:dyDescent="0.25"/>
    <row r="569" ht="17.25" customHeight="1" x14ac:dyDescent="0.25"/>
    <row r="570" ht="17.25" customHeight="1" x14ac:dyDescent="0.25"/>
    <row r="571" ht="17.25" customHeight="1" x14ac:dyDescent="0.25"/>
    <row r="572" ht="17.25" customHeight="1" x14ac:dyDescent="0.25"/>
    <row r="573" ht="17.25" customHeight="1" x14ac:dyDescent="0.25"/>
    <row r="574" ht="17.25" customHeight="1" x14ac:dyDescent="0.25"/>
    <row r="575" ht="17.25" customHeight="1" x14ac:dyDescent="0.25"/>
    <row r="576" ht="17.25" customHeight="1" x14ac:dyDescent="0.25"/>
    <row r="577" ht="17.25" customHeight="1" x14ac:dyDescent="0.25"/>
    <row r="578" ht="17.25" customHeight="1" x14ac:dyDescent="0.25"/>
    <row r="579" ht="17.25" customHeight="1" x14ac:dyDescent="0.25"/>
    <row r="580" ht="17.25" customHeight="1" x14ac:dyDescent="0.25"/>
    <row r="581" ht="17.25" customHeight="1" x14ac:dyDescent="0.25"/>
    <row r="582" ht="17.25" customHeight="1" x14ac:dyDescent="0.25"/>
    <row r="583" ht="17.25" customHeight="1" x14ac:dyDescent="0.25"/>
    <row r="584" ht="17.25" customHeight="1" x14ac:dyDescent="0.25"/>
    <row r="585" ht="17.25" customHeight="1" x14ac:dyDescent="0.25"/>
    <row r="586" ht="17.25" customHeight="1" x14ac:dyDescent="0.25"/>
    <row r="587" ht="17.25" customHeight="1" x14ac:dyDescent="0.25"/>
    <row r="588" ht="17.25" customHeight="1" x14ac:dyDescent="0.25"/>
    <row r="589" ht="17.25" customHeight="1" x14ac:dyDescent="0.25"/>
    <row r="590" ht="17.25" customHeight="1" x14ac:dyDescent="0.25"/>
    <row r="591" ht="17.25" customHeight="1" x14ac:dyDescent="0.25"/>
    <row r="592" ht="17.25" customHeight="1" x14ac:dyDescent="0.25"/>
    <row r="593" ht="17.25" customHeight="1" x14ac:dyDescent="0.25"/>
    <row r="594" ht="17.25" customHeight="1" x14ac:dyDescent="0.25"/>
    <row r="595" ht="17.25" customHeight="1" x14ac:dyDescent="0.25"/>
    <row r="596" ht="17.25" customHeight="1" x14ac:dyDescent="0.25"/>
    <row r="597" ht="17.25" customHeight="1" x14ac:dyDescent="0.25"/>
    <row r="598" ht="17.25" customHeight="1" x14ac:dyDescent="0.25"/>
    <row r="599" ht="17.25" customHeight="1" x14ac:dyDescent="0.25"/>
    <row r="600" ht="17.25" customHeight="1" x14ac:dyDescent="0.25"/>
    <row r="601" ht="17.25" customHeight="1" x14ac:dyDescent="0.25"/>
    <row r="602" ht="17.25" customHeight="1" x14ac:dyDescent="0.25"/>
    <row r="603" ht="17.25" customHeight="1" x14ac:dyDescent="0.25"/>
    <row r="604" ht="17.25" customHeight="1" x14ac:dyDescent="0.25"/>
    <row r="605" ht="17.25" customHeight="1" x14ac:dyDescent="0.25"/>
    <row r="606" ht="17.25" customHeight="1" x14ac:dyDescent="0.25"/>
    <row r="607" ht="17.25" customHeight="1" x14ac:dyDescent="0.25"/>
    <row r="608" ht="17.25" customHeight="1" x14ac:dyDescent="0.25"/>
    <row r="609" ht="17.25" customHeight="1" x14ac:dyDescent="0.25"/>
    <row r="610" ht="17.25" customHeight="1" x14ac:dyDescent="0.25"/>
    <row r="611" ht="17.25" customHeight="1" x14ac:dyDescent="0.25"/>
    <row r="612" ht="17.25" customHeight="1" x14ac:dyDescent="0.25"/>
    <row r="613" ht="17.25" customHeight="1" x14ac:dyDescent="0.25"/>
    <row r="614" ht="17.25" customHeight="1" x14ac:dyDescent="0.25"/>
    <row r="615" ht="17.25" customHeight="1" x14ac:dyDescent="0.25"/>
    <row r="616" ht="17.25" customHeight="1" x14ac:dyDescent="0.25"/>
    <row r="617" ht="17.25" customHeight="1" x14ac:dyDescent="0.25"/>
    <row r="618" ht="17.25" customHeight="1" x14ac:dyDescent="0.25"/>
    <row r="619" ht="17.25" customHeight="1" x14ac:dyDescent="0.25"/>
    <row r="620" ht="17.25" customHeight="1" x14ac:dyDescent="0.25"/>
    <row r="621" ht="17.25" customHeight="1" x14ac:dyDescent="0.25"/>
    <row r="622" ht="17.25" customHeight="1" x14ac:dyDescent="0.25"/>
    <row r="623" ht="17.25" customHeight="1" x14ac:dyDescent="0.25"/>
    <row r="624" ht="17.25" customHeight="1" x14ac:dyDescent="0.25"/>
    <row r="625" ht="17.25" customHeight="1" x14ac:dyDescent="0.25"/>
    <row r="626" ht="17.25" customHeight="1" x14ac:dyDescent="0.25"/>
    <row r="627" ht="17.25" customHeight="1" x14ac:dyDescent="0.25"/>
    <row r="628" ht="17.25" customHeight="1" x14ac:dyDescent="0.25"/>
    <row r="629" ht="17.25" customHeight="1" x14ac:dyDescent="0.25"/>
    <row r="630" ht="17.25" customHeight="1" x14ac:dyDescent="0.25"/>
    <row r="631" ht="17.25" customHeight="1" x14ac:dyDescent="0.25"/>
    <row r="632" ht="17.25" customHeight="1" x14ac:dyDescent="0.25"/>
    <row r="633" ht="17.25" customHeight="1" x14ac:dyDescent="0.25"/>
    <row r="634" ht="17.25" customHeight="1" x14ac:dyDescent="0.25"/>
    <row r="635" ht="17.25" customHeight="1" x14ac:dyDescent="0.25"/>
    <row r="636" ht="17.25" customHeight="1" x14ac:dyDescent="0.25"/>
    <row r="637" ht="17.25" customHeight="1" x14ac:dyDescent="0.25"/>
    <row r="638" ht="17.25" customHeight="1" x14ac:dyDescent="0.25"/>
    <row r="639" ht="17.25" customHeight="1" x14ac:dyDescent="0.25"/>
    <row r="640" ht="17.25" customHeight="1" x14ac:dyDescent="0.25"/>
    <row r="641" ht="17.25" customHeight="1" x14ac:dyDescent="0.25"/>
    <row r="642" ht="17.25" customHeight="1" x14ac:dyDescent="0.25"/>
    <row r="643" ht="17.25" customHeight="1" x14ac:dyDescent="0.25"/>
    <row r="644" ht="17.25" customHeight="1" x14ac:dyDescent="0.25"/>
    <row r="645" ht="17.25" customHeight="1" x14ac:dyDescent="0.25"/>
    <row r="646" ht="17.25" customHeight="1" x14ac:dyDescent="0.25"/>
    <row r="647" ht="17.25" customHeight="1" x14ac:dyDescent="0.25"/>
    <row r="648" ht="17.25" customHeight="1" x14ac:dyDescent="0.25"/>
    <row r="649" ht="17.25" customHeight="1" x14ac:dyDescent="0.25"/>
    <row r="650" ht="17.25" customHeight="1" x14ac:dyDescent="0.25"/>
    <row r="651" ht="17.25" customHeight="1" x14ac:dyDescent="0.25"/>
    <row r="652" ht="17.25" customHeight="1" x14ac:dyDescent="0.25"/>
    <row r="653" ht="17.25" customHeight="1" x14ac:dyDescent="0.25"/>
    <row r="654" ht="17.25" customHeight="1" x14ac:dyDescent="0.25"/>
    <row r="655" ht="17.25" customHeight="1" x14ac:dyDescent="0.25"/>
    <row r="656" ht="17.25" customHeight="1" x14ac:dyDescent="0.25"/>
    <row r="657" ht="17.25" customHeight="1" x14ac:dyDescent="0.25"/>
    <row r="658" ht="17.25" customHeight="1" x14ac:dyDescent="0.25"/>
    <row r="659" ht="17.25" customHeight="1" x14ac:dyDescent="0.25"/>
    <row r="660" ht="17.25" customHeight="1" x14ac:dyDescent="0.25"/>
    <row r="661" ht="17.25" customHeight="1" x14ac:dyDescent="0.25"/>
    <row r="662" ht="17.25" customHeight="1" x14ac:dyDescent="0.25"/>
    <row r="663" ht="17.25" customHeight="1" x14ac:dyDescent="0.25"/>
    <row r="664" ht="17.25" customHeight="1" x14ac:dyDescent="0.25"/>
    <row r="665" ht="17.25" customHeight="1" x14ac:dyDescent="0.25"/>
    <row r="666" ht="17.25" customHeight="1" x14ac:dyDescent="0.25"/>
    <row r="667" ht="17.25" customHeight="1" x14ac:dyDescent="0.25"/>
    <row r="668" ht="17.25" customHeight="1" x14ac:dyDescent="0.25"/>
    <row r="669" ht="17.25" customHeight="1" x14ac:dyDescent="0.25"/>
    <row r="670" ht="17.25" customHeight="1" x14ac:dyDescent="0.25"/>
    <row r="671" ht="17.25" customHeight="1" x14ac:dyDescent="0.25"/>
    <row r="672" ht="17.25" customHeight="1" x14ac:dyDescent="0.25"/>
    <row r="673" ht="17.25" customHeight="1" x14ac:dyDescent="0.25"/>
    <row r="674" ht="17.25" customHeight="1" x14ac:dyDescent="0.25"/>
    <row r="675" ht="17.25" customHeight="1" x14ac:dyDescent="0.25"/>
    <row r="676" ht="17.25" customHeight="1" x14ac:dyDescent="0.25"/>
    <row r="677" ht="17.25" customHeight="1" x14ac:dyDescent="0.25"/>
    <row r="678" ht="17.25" customHeight="1" x14ac:dyDescent="0.25"/>
    <row r="679" ht="17.25" customHeight="1" x14ac:dyDescent="0.25"/>
    <row r="680" ht="17.25" customHeight="1" x14ac:dyDescent="0.25"/>
    <row r="681" ht="17.25" customHeight="1" x14ac:dyDescent="0.25"/>
    <row r="682" ht="17.25" customHeight="1" x14ac:dyDescent="0.25"/>
    <row r="683" ht="17.25" customHeight="1" x14ac:dyDescent="0.25"/>
    <row r="684" ht="17.25" customHeight="1" x14ac:dyDescent="0.25"/>
    <row r="685" ht="17.25" customHeight="1" x14ac:dyDescent="0.25"/>
    <row r="686" ht="17.25" customHeight="1" x14ac:dyDescent="0.25"/>
    <row r="687" ht="17.25" customHeight="1" x14ac:dyDescent="0.25"/>
    <row r="688" ht="17.25" customHeight="1" x14ac:dyDescent="0.25"/>
    <row r="689" ht="17.25" customHeight="1" x14ac:dyDescent="0.25"/>
    <row r="690" ht="17.25" customHeight="1" x14ac:dyDescent="0.25"/>
    <row r="691" ht="17.25" customHeight="1" x14ac:dyDescent="0.25"/>
    <row r="692" ht="17.25" customHeight="1" x14ac:dyDescent="0.25"/>
    <row r="693" ht="17.25" customHeight="1" x14ac:dyDescent="0.25"/>
    <row r="694" ht="17.25" customHeight="1" x14ac:dyDescent="0.25"/>
    <row r="695" ht="17.25" customHeight="1" x14ac:dyDescent="0.25"/>
    <row r="696" ht="17.25" customHeight="1" x14ac:dyDescent="0.25"/>
    <row r="697" ht="17.25" customHeight="1" x14ac:dyDescent="0.25"/>
    <row r="698" ht="17.25" customHeight="1" x14ac:dyDescent="0.25"/>
    <row r="699" ht="17.25" customHeight="1" x14ac:dyDescent="0.25"/>
    <row r="700" ht="17.25" customHeight="1" x14ac:dyDescent="0.25"/>
    <row r="701" ht="17.25" customHeight="1" x14ac:dyDescent="0.25"/>
    <row r="702" ht="17.25" customHeight="1" x14ac:dyDescent="0.25"/>
    <row r="703" ht="17.25" customHeight="1" x14ac:dyDescent="0.25"/>
    <row r="704" ht="17.25" customHeight="1" x14ac:dyDescent="0.25"/>
    <row r="705" ht="17.25" customHeight="1" x14ac:dyDescent="0.25"/>
    <row r="706" ht="17.25" customHeight="1" x14ac:dyDescent="0.25"/>
    <row r="707" ht="17.25" customHeight="1" x14ac:dyDescent="0.25"/>
    <row r="708" ht="17.25" customHeight="1" x14ac:dyDescent="0.25"/>
    <row r="709" ht="17.25" customHeight="1" x14ac:dyDescent="0.25"/>
    <row r="710" ht="17.25" customHeight="1" x14ac:dyDescent="0.25"/>
    <row r="711" ht="17.25" customHeight="1" x14ac:dyDescent="0.25"/>
    <row r="712" ht="17.25" customHeight="1" x14ac:dyDescent="0.25"/>
    <row r="713" ht="17.25" customHeight="1" x14ac:dyDescent="0.25"/>
    <row r="714" ht="17.25" customHeight="1" x14ac:dyDescent="0.25"/>
    <row r="715" ht="17.25" customHeight="1" x14ac:dyDescent="0.25"/>
    <row r="716" ht="17.25" customHeight="1" x14ac:dyDescent="0.25"/>
    <row r="717" ht="17.25" customHeight="1" x14ac:dyDescent="0.25"/>
    <row r="718" ht="17.25" customHeight="1" x14ac:dyDescent="0.25"/>
    <row r="719" ht="17.25" customHeight="1" x14ac:dyDescent="0.25"/>
    <row r="720" ht="17.25" customHeight="1" x14ac:dyDescent="0.25"/>
    <row r="721" ht="17.25" customHeight="1" x14ac:dyDescent="0.25"/>
    <row r="722" ht="17.25" customHeight="1" x14ac:dyDescent="0.25"/>
    <row r="723" ht="17.25" customHeight="1" x14ac:dyDescent="0.25"/>
    <row r="724" ht="17.25" customHeight="1" x14ac:dyDescent="0.25"/>
    <row r="725" ht="17.25" customHeight="1" x14ac:dyDescent="0.25"/>
    <row r="726" ht="17.25" customHeight="1" x14ac:dyDescent="0.25"/>
    <row r="727" ht="17.25" customHeight="1" x14ac:dyDescent="0.25"/>
    <row r="728" ht="17.25" customHeight="1" x14ac:dyDescent="0.25"/>
    <row r="729" ht="17.25" customHeight="1" x14ac:dyDescent="0.25"/>
    <row r="730" ht="17.25" customHeight="1" x14ac:dyDescent="0.25"/>
    <row r="731" ht="17.25" customHeight="1" x14ac:dyDescent="0.25"/>
    <row r="732" ht="17.25" customHeight="1" x14ac:dyDescent="0.25"/>
    <row r="733" ht="17.25" customHeight="1" x14ac:dyDescent="0.25"/>
    <row r="734" ht="17.25" customHeight="1" x14ac:dyDescent="0.25"/>
    <row r="735" ht="17.25" customHeight="1" x14ac:dyDescent="0.25"/>
    <row r="736" ht="17.25" customHeight="1" x14ac:dyDescent="0.25"/>
    <row r="737" ht="17.25" customHeight="1" x14ac:dyDescent="0.25"/>
    <row r="738" ht="17.25" customHeight="1" x14ac:dyDescent="0.25"/>
    <row r="739" ht="17.25" customHeight="1" x14ac:dyDescent="0.25"/>
    <row r="740" ht="17.25" customHeight="1" x14ac:dyDescent="0.25"/>
    <row r="741" ht="17.25" customHeight="1" x14ac:dyDescent="0.25"/>
    <row r="742" ht="17.25" customHeight="1" x14ac:dyDescent="0.25"/>
    <row r="743" ht="17.25" customHeight="1" x14ac:dyDescent="0.25"/>
    <row r="744" ht="17.25" customHeight="1" x14ac:dyDescent="0.25"/>
    <row r="745" ht="17.25" customHeight="1" x14ac:dyDescent="0.25"/>
    <row r="746" ht="17.25" customHeight="1" x14ac:dyDescent="0.25"/>
    <row r="747" ht="17.25" customHeight="1" x14ac:dyDescent="0.25"/>
    <row r="748" ht="17.25" customHeight="1" x14ac:dyDescent="0.25"/>
    <row r="749" ht="17.25" customHeight="1" x14ac:dyDescent="0.25"/>
    <row r="750" ht="17.25" customHeight="1" x14ac:dyDescent="0.25"/>
    <row r="751" ht="17.25" customHeight="1" x14ac:dyDescent="0.25"/>
    <row r="752" ht="17.25" customHeight="1" x14ac:dyDescent="0.25"/>
    <row r="753" ht="17.25" customHeight="1" x14ac:dyDescent="0.25"/>
    <row r="754" ht="17.25" customHeight="1" x14ac:dyDescent="0.25"/>
    <row r="755" ht="17.25" customHeight="1" x14ac:dyDescent="0.25"/>
    <row r="756" ht="17.25" customHeight="1" x14ac:dyDescent="0.25"/>
    <row r="757" ht="17.25" customHeight="1" x14ac:dyDescent="0.25"/>
    <row r="758" ht="17.25" customHeight="1" x14ac:dyDescent="0.25"/>
    <row r="759" ht="17.25" customHeight="1" x14ac:dyDescent="0.25"/>
    <row r="760" ht="17.25" customHeight="1" x14ac:dyDescent="0.25"/>
    <row r="761" ht="17.25" customHeight="1" x14ac:dyDescent="0.25"/>
    <row r="762" ht="17.25" customHeight="1" x14ac:dyDescent="0.25"/>
    <row r="763" ht="17.25" customHeight="1" x14ac:dyDescent="0.25"/>
    <row r="764" ht="17.25" customHeight="1" x14ac:dyDescent="0.25"/>
    <row r="765" ht="17.25" customHeight="1" x14ac:dyDescent="0.25"/>
    <row r="766" ht="17.25" customHeight="1" x14ac:dyDescent="0.25"/>
    <row r="767" ht="17.25" customHeight="1" x14ac:dyDescent="0.25"/>
    <row r="768" ht="17.25" customHeight="1" x14ac:dyDescent="0.25"/>
    <row r="769" ht="17.25" customHeight="1" x14ac:dyDescent="0.25"/>
    <row r="770" ht="17.25" customHeight="1" x14ac:dyDescent="0.25"/>
    <row r="771" ht="17.25" customHeight="1" x14ac:dyDescent="0.25"/>
    <row r="772" ht="17.25" customHeight="1" x14ac:dyDescent="0.25"/>
    <row r="773" ht="17.25" customHeight="1" x14ac:dyDescent="0.25"/>
    <row r="774" ht="17.25" customHeight="1" x14ac:dyDescent="0.25"/>
    <row r="775" ht="17.25" customHeight="1" x14ac:dyDescent="0.25"/>
    <row r="776" ht="17.25" customHeight="1" x14ac:dyDescent="0.25"/>
    <row r="777" ht="17.25" customHeight="1" x14ac:dyDescent="0.25"/>
    <row r="778" ht="17.25" customHeight="1" x14ac:dyDescent="0.25"/>
    <row r="779" ht="17.25" customHeight="1" x14ac:dyDescent="0.25"/>
    <row r="780" ht="17.25" customHeight="1" x14ac:dyDescent="0.25"/>
    <row r="781" ht="17.25" customHeight="1" x14ac:dyDescent="0.25"/>
    <row r="782" ht="17.25" customHeight="1" x14ac:dyDescent="0.25"/>
    <row r="783" ht="17.25" customHeight="1" x14ac:dyDescent="0.25"/>
    <row r="784" ht="17.25" customHeight="1" x14ac:dyDescent="0.25"/>
    <row r="785" ht="17.25" customHeight="1" x14ac:dyDescent="0.25"/>
    <row r="786" ht="17.25" customHeight="1" x14ac:dyDescent="0.25"/>
    <row r="787" ht="17.25" customHeight="1" x14ac:dyDescent="0.25"/>
    <row r="788" ht="17.25" customHeight="1" x14ac:dyDescent="0.25"/>
    <row r="789" ht="17.25" customHeight="1" x14ac:dyDescent="0.25"/>
    <row r="790" ht="17.25" customHeight="1" x14ac:dyDescent="0.25"/>
    <row r="791" ht="17.25" customHeight="1" x14ac:dyDescent="0.25"/>
    <row r="792" ht="17.25" customHeight="1" x14ac:dyDescent="0.25"/>
    <row r="793" ht="17.25" customHeight="1" x14ac:dyDescent="0.25"/>
    <row r="794" ht="17.25" customHeight="1" x14ac:dyDescent="0.25"/>
    <row r="795" ht="17.25" customHeight="1" x14ac:dyDescent="0.25"/>
    <row r="796" ht="17.25" customHeight="1" x14ac:dyDescent="0.25"/>
    <row r="797" ht="17.25" customHeight="1" x14ac:dyDescent="0.25"/>
    <row r="798" ht="17.25" customHeight="1" x14ac:dyDescent="0.25"/>
    <row r="799" ht="17.25" customHeight="1" x14ac:dyDescent="0.25"/>
    <row r="800" ht="17.25" customHeight="1" x14ac:dyDescent="0.25"/>
    <row r="801" ht="17.25" customHeight="1" x14ac:dyDescent="0.25"/>
    <row r="802" ht="17.25" customHeight="1" x14ac:dyDescent="0.25"/>
    <row r="803" ht="17.25" customHeight="1" x14ac:dyDescent="0.25"/>
    <row r="804" ht="17.25" customHeight="1" x14ac:dyDescent="0.25"/>
    <row r="805" ht="17.25" customHeight="1" x14ac:dyDescent="0.25"/>
    <row r="806" ht="17.25" customHeight="1" x14ac:dyDescent="0.25"/>
    <row r="807" ht="17.25" customHeight="1" x14ac:dyDescent="0.25"/>
    <row r="808" ht="17.25" customHeight="1" x14ac:dyDescent="0.25"/>
    <row r="809" ht="17.25" customHeight="1" x14ac:dyDescent="0.25"/>
    <row r="810" ht="17.25" customHeight="1" x14ac:dyDescent="0.25"/>
    <row r="811" ht="17.25" customHeight="1" x14ac:dyDescent="0.25"/>
    <row r="812" ht="17.25" customHeight="1" x14ac:dyDescent="0.25"/>
    <row r="813" ht="17.25" customHeight="1" x14ac:dyDescent="0.25"/>
    <row r="814" ht="17.25" customHeight="1" x14ac:dyDescent="0.25"/>
    <row r="815" ht="17.25" customHeight="1" x14ac:dyDescent="0.25"/>
    <row r="816" ht="17.25" customHeight="1" x14ac:dyDescent="0.25"/>
    <row r="817" ht="17.25" customHeight="1" x14ac:dyDescent="0.25"/>
    <row r="818" ht="17.25" customHeight="1" x14ac:dyDescent="0.25"/>
    <row r="819" ht="17.25" customHeight="1" x14ac:dyDescent="0.25"/>
    <row r="820" ht="17.25" customHeight="1" x14ac:dyDescent="0.25"/>
    <row r="821" ht="17.25" customHeight="1" x14ac:dyDescent="0.25"/>
    <row r="822" ht="17.25" customHeight="1" x14ac:dyDescent="0.25"/>
    <row r="823" ht="17.25" customHeight="1" x14ac:dyDescent="0.25"/>
    <row r="824" ht="17.25" customHeight="1" x14ac:dyDescent="0.25"/>
    <row r="825" ht="17.25" customHeight="1" x14ac:dyDescent="0.25"/>
    <row r="826" ht="17.25" customHeight="1" x14ac:dyDescent="0.25"/>
    <row r="827" ht="17.25" customHeight="1" x14ac:dyDescent="0.25"/>
    <row r="828" ht="17.25" customHeight="1" x14ac:dyDescent="0.25"/>
    <row r="829" ht="17.25" customHeight="1" x14ac:dyDescent="0.25"/>
    <row r="830" ht="17.25" customHeight="1" x14ac:dyDescent="0.25"/>
    <row r="831" ht="17.25" customHeight="1" x14ac:dyDescent="0.25"/>
    <row r="832" ht="17.25" customHeight="1" x14ac:dyDescent="0.25"/>
    <row r="833" ht="17.25" customHeight="1" x14ac:dyDescent="0.25"/>
    <row r="834" ht="17.25" customHeight="1" x14ac:dyDescent="0.25"/>
    <row r="835" ht="17.25" customHeight="1" x14ac:dyDescent="0.25"/>
    <row r="836" ht="17.25" customHeight="1" x14ac:dyDescent="0.25"/>
    <row r="837" ht="17.25" customHeight="1" x14ac:dyDescent="0.25"/>
    <row r="838" ht="17.25" customHeight="1" x14ac:dyDescent="0.25"/>
    <row r="839" ht="17.25" customHeight="1" x14ac:dyDescent="0.25"/>
    <row r="840" ht="17.25" customHeight="1" x14ac:dyDescent="0.25"/>
    <row r="841" ht="17.25" customHeight="1" x14ac:dyDescent="0.25"/>
    <row r="842" ht="17.25" customHeight="1" x14ac:dyDescent="0.25"/>
    <row r="843" ht="17.25" customHeight="1" x14ac:dyDescent="0.25"/>
    <row r="844" ht="17.25" customHeight="1" x14ac:dyDescent="0.25"/>
    <row r="845" ht="17.25" customHeight="1" x14ac:dyDescent="0.25"/>
    <row r="846" ht="17.25" customHeight="1" x14ac:dyDescent="0.25"/>
    <row r="847" ht="17.25" customHeight="1" x14ac:dyDescent="0.25"/>
    <row r="848" ht="17.25" customHeight="1" x14ac:dyDescent="0.25"/>
    <row r="849" ht="17.25" customHeight="1" x14ac:dyDescent="0.25"/>
    <row r="850" ht="17.25" customHeight="1" x14ac:dyDescent="0.25"/>
    <row r="851" ht="17.25" customHeight="1" x14ac:dyDescent="0.25"/>
    <row r="852" ht="17.25" customHeight="1" x14ac:dyDescent="0.25"/>
    <row r="853" ht="17.25" customHeight="1" x14ac:dyDescent="0.25"/>
    <row r="854" ht="17.25" customHeight="1" x14ac:dyDescent="0.25"/>
    <row r="855" ht="17.25" customHeight="1" x14ac:dyDescent="0.25"/>
    <row r="856" ht="17.25" customHeight="1" x14ac:dyDescent="0.25"/>
    <row r="857" ht="17.25" customHeight="1" x14ac:dyDescent="0.25"/>
    <row r="858" ht="17.25" customHeight="1" x14ac:dyDescent="0.25"/>
    <row r="859" ht="17.25" customHeight="1" x14ac:dyDescent="0.25"/>
    <row r="860" ht="17.25" customHeight="1" x14ac:dyDescent="0.25"/>
    <row r="861" ht="17.25" customHeight="1" x14ac:dyDescent="0.25"/>
    <row r="862" ht="17.25" customHeight="1" x14ac:dyDescent="0.25"/>
    <row r="863" ht="17.25" customHeight="1" x14ac:dyDescent="0.25"/>
    <row r="864" ht="17.25" customHeight="1" x14ac:dyDescent="0.25"/>
    <row r="865" ht="17.25" customHeight="1" x14ac:dyDescent="0.25"/>
    <row r="866" ht="17.25" customHeight="1" x14ac:dyDescent="0.25"/>
    <row r="867" ht="17.25" customHeight="1" x14ac:dyDescent="0.25"/>
    <row r="868" ht="17.25" customHeight="1" x14ac:dyDescent="0.25"/>
    <row r="869" ht="17.25" customHeight="1" x14ac:dyDescent="0.25"/>
    <row r="870" ht="17.25" customHeight="1" x14ac:dyDescent="0.25"/>
    <row r="871" ht="17.25" customHeight="1" x14ac:dyDescent="0.25"/>
    <row r="872" ht="17.25" customHeight="1" x14ac:dyDescent="0.25"/>
    <row r="873" ht="17.25" customHeight="1" x14ac:dyDescent="0.25"/>
    <row r="874" ht="17.25" customHeight="1" x14ac:dyDescent="0.25"/>
    <row r="875" ht="17.25" customHeight="1" x14ac:dyDescent="0.25"/>
    <row r="876" ht="17.25" customHeight="1" x14ac:dyDescent="0.25"/>
    <row r="877" ht="17.25" customHeight="1" x14ac:dyDescent="0.25"/>
    <row r="878" ht="17.25" customHeight="1" x14ac:dyDescent="0.25"/>
    <row r="879" ht="17.25" customHeight="1" x14ac:dyDescent="0.25"/>
    <row r="880" ht="17.25" customHeight="1" x14ac:dyDescent="0.25"/>
    <row r="881" ht="17.25" customHeight="1" x14ac:dyDescent="0.25"/>
    <row r="882" ht="17.25" customHeight="1" x14ac:dyDescent="0.25"/>
    <row r="883" ht="17.25" customHeight="1" x14ac:dyDescent="0.25"/>
    <row r="884" ht="17.25" customHeight="1" x14ac:dyDescent="0.25"/>
    <row r="885" ht="17.25" customHeight="1" x14ac:dyDescent="0.25"/>
    <row r="886" ht="17.25" customHeight="1" x14ac:dyDescent="0.25"/>
    <row r="887" ht="17.25" customHeight="1" x14ac:dyDescent="0.25"/>
    <row r="888" ht="17.25" customHeight="1" x14ac:dyDescent="0.25"/>
    <row r="889" ht="17.25" customHeight="1" x14ac:dyDescent="0.25"/>
    <row r="890" ht="17.25" customHeight="1" x14ac:dyDescent="0.25"/>
    <row r="891" ht="17.25" customHeight="1" x14ac:dyDescent="0.25"/>
    <row r="892" ht="17.25" customHeight="1" x14ac:dyDescent="0.25"/>
    <row r="893" ht="17.25" customHeight="1" x14ac:dyDescent="0.25"/>
    <row r="894" ht="17.25" customHeight="1" x14ac:dyDescent="0.25"/>
    <row r="895" ht="17.25" customHeight="1" x14ac:dyDescent="0.25"/>
    <row r="896" ht="17.25" customHeight="1" x14ac:dyDescent="0.25"/>
    <row r="897" ht="17.25" customHeight="1" x14ac:dyDescent="0.25"/>
    <row r="898" ht="17.25" customHeight="1" x14ac:dyDescent="0.25"/>
    <row r="899" ht="17.25" customHeight="1" x14ac:dyDescent="0.25"/>
    <row r="900" ht="17.25" customHeight="1" x14ac:dyDescent="0.25"/>
    <row r="901" ht="17.25" customHeight="1" x14ac:dyDescent="0.25"/>
    <row r="902" ht="17.25" customHeight="1" x14ac:dyDescent="0.25"/>
    <row r="903" ht="17.25" customHeight="1" x14ac:dyDescent="0.25"/>
    <row r="904" ht="17.25" customHeight="1" x14ac:dyDescent="0.25"/>
    <row r="905" ht="17.25" customHeight="1" x14ac:dyDescent="0.25"/>
    <row r="906" ht="17.25" customHeight="1" x14ac:dyDescent="0.25"/>
    <row r="907" ht="17.25" customHeight="1" x14ac:dyDescent="0.25"/>
    <row r="908" ht="17.25" customHeight="1" x14ac:dyDescent="0.25"/>
    <row r="909" ht="17.25" customHeight="1" x14ac:dyDescent="0.25"/>
    <row r="910" ht="17.25" customHeight="1" x14ac:dyDescent="0.25"/>
    <row r="911" ht="17.25" customHeight="1" x14ac:dyDescent="0.25"/>
    <row r="912" ht="17.25" customHeight="1" x14ac:dyDescent="0.25"/>
    <row r="913" ht="17.25" customHeight="1" x14ac:dyDescent="0.25"/>
    <row r="914" ht="17.25" customHeight="1" x14ac:dyDescent="0.25"/>
    <row r="915" ht="17.25" customHeight="1" x14ac:dyDescent="0.25"/>
    <row r="916" ht="17.25" customHeight="1" x14ac:dyDescent="0.25"/>
    <row r="917" ht="17.25" customHeight="1" x14ac:dyDescent="0.25"/>
    <row r="918" ht="17.25" customHeight="1" x14ac:dyDescent="0.25"/>
    <row r="919" ht="17.25" customHeight="1" x14ac:dyDescent="0.25"/>
    <row r="920" ht="17.25" customHeight="1" x14ac:dyDescent="0.25"/>
    <row r="921" ht="17.25" customHeight="1" x14ac:dyDescent="0.25"/>
    <row r="922" ht="17.25" customHeight="1" x14ac:dyDescent="0.25"/>
    <row r="923" ht="17.25" customHeight="1" x14ac:dyDescent="0.25"/>
    <row r="924" ht="17.25" customHeight="1" x14ac:dyDescent="0.25"/>
    <row r="925" ht="17.25" customHeight="1" x14ac:dyDescent="0.25"/>
    <row r="926" ht="17.25" customHeight="1" x14ac:dyDescent="0.25"/>
    <row r="927" ht="17.25" customHeight="1" x14ac:dyDescent="0.25"/>
    <row r="928" ht="17.25" customHeight="1" x14ac:dyDescent="0.25"/>
    <row r="929" ht="17.25" customHeight="1" x14ac:dyDescent="0.25"/>
    <row r="930" ht="17.25" customHeight="1" x14ac:dyDescent="0.25"/>
    <row r="931" ht="17.25" customHeight="1" x14ac:dyDescent="0.25"/>
    <row r="932" ht="17.25" customHeight="1" x14ac:dyDescent="0.25"/>
    <row r="933" ht="17.25" customHeight="1" x14ac:dyDescent="0.25"/>
    <row r="934" ht="17.25" customHeight="1" x14ac:dyDescent="0.25"/>
    <row r="935" ht="17.25" customHeight="1" x14ac:dyDescent="0.25"/>
    <row r="936" ht="17.25" customHeight="1" x14ac:dyDescent="0.25"/>
    <row r="937" ht="17.25" customHeight="1" x14ac:dyDescent="0.25"/>
    <row r="938" ht="17.25" customHeight="1" x14ac:dyDescent="0.25"/>
    <row r="939" ht="17.25" customHeight="1" x14ac:dyDescent="0.25"/>
    <row r="940" ht="17.25" customHeight="1" x14ac:dyDescent="0.25"/>
    <row r="941" ht="17.25" customHeight="1" x14ac:dyDescent="0.25"/>
    <row r="942" ht="17.25" customHeight="1" x14ac:dyDescent="0.25"/>
    <row r="943" ht="17.25" customHeight="1" x14ac:dyDescent="0.25"/>
    <row r="944" ht="17.25" customHeight="1" x14ac:dyDescent="0.25"/>
    <row r="945" ht="17.25" customHeight="1" x14ac:dyDescent="0.25"/>
    <row r="946" ht="17.25" customHeight="1" x14ac:dyDescent="0.25"/>
    <row r="947" ht="17.25" customHeight="1" x14ac:dyDescent="0.25"/>
    <row r="948" ht="17.25" customHeight="1" x14ac:dyDescent="0.25"/>
    <row r="949" ht="17.25" customHeight="1" x14ac:dyDescent="0.25"/>
    <row r="950" ht="17.25" customHeight="1" x14ac:dyDescent="0.25"/>
    <row r="951" ht="17.25" customHeight="1" x14ac:dyDescent="0.25"/>
    <row r="952" ht="17.25" customHeight="1" x14ac:dyDescent="0.25"/>
    <row r="953" ht="17.25" customHeight="1" x14ac:dyDescent="0.25"/>
    <row r="954" ht="17.25" customHeight="1" x14ac:dyDescent="0.25"/>
    <row r="955" ht="17.25" customHeight="1" x14ac:dyDescent="0.25"/>
    <row r="956" ht="17.25" customHeight="1" x14ac:dyDescent="0.25"/>
    <row r="957" ht="17.25" customHeight="1" x14ac:dyDescent="0.25"/>
    <row r="958" ht="17.25" customHeight="1" x14ac:dyDescent="0.25"/>
    <row r="959" ht="17.25" customHeight="1" x14ac:dyDescent="0.25"/>
    <row r="960" ht="17.25" customHeight="1" x14ac:dyDescent="0.25"/>
    <row r="961" ht="17.25" customHeight="1" x14ac:dyDescent="0.25"/>
    <row r="962" ht="17.25" customHeight="1" x14ac:dyDescent="0.25"/>
    <row r="963" ht="17.25" customHeight="1" x14ac:dyDescent="0.25"/>
    <row r="964" ht="17.25" customHeight="1" x14ac:dyDescent="0.25"/>
    <row r="965" ht="17.25" customHeight="1" x14ac:dyDescent="0.25"/>
    <row r="966" ht="17.25" customHeight="1" x14ac:dyDescent="0.25"/>
    <row r="967" ht="17.25" customHeight="1" x14ac:dyDescent="0.25"/>
    <row r="968" ht="17.25" customHeight="1" x14ac:dyDescent="0.25"/>
    <row r="969" ht="17.25" customHeight="1" x14ac:dyDescent="0.25"/>
    <row r="970" ht="17.25" customHeight="1" x14ac:dyDescent="0.25"/>
    <row r="971" ht="17.25" customHeight="1" x14ac:dyDescent="0.25"/>
    <row r="972" ht="17.25" customHeight="1" x14ac:dyDescent="0.25"/>
    <row r="973" ht="17.25" customHeight="1" x14ac:dyDescent="0.25"/>
    <row r="974" ht="17.25" customHeight="1" x14ac:dyDescent="0.25"/>
    <row r="975" ht="17.25" customHeight="1" x14ac:dyDescent="0.25"/>
    <row r="976" ht="17.25" customHeight="1" x14ac:dyDescent="0.25"/>
    <row r="977" ht="17.25" customHeight="1" x14ac:dyDescent="0.25"/>
    <row r="978" ht="17.25" customHeight="1" x14ac:dyDescent="0.25"/>
    <row r="979" ht="17.25" customHeight="1" x14ac:dyDescent="0.25"/>
    <row r="980" ht="17.25" customHeight="1" x14ac:dyDescent="0.25"/>
    <row r="981" ht="17.25" customHeight="1" x14ac:dyDescent="0.25"/>
    <row r="982" ht="17.25" customHeight="1" x14ac:dyDescent="0.25"/>
    <row r="983" ht="17.25" customHeight="1" x14ac:dyDescent="0.25"/>
    <row r="984" ht="17.25" customHeight="1" x14ac:dyDescent="0.25"/>
    <row r="985" ht="17.25" customHeight="1" x14ac:dyDescent="0.25"/>
    <row r="986" ht="17.25" customHeight="1" x14ac:dyDescent="0.25"/>
    <row r="987" ht="17.25" customHeight="1" x14ac:dyDescent="0.25"/>
    <row r="988" ht="17.25" customHeight="1" x14ac:dyDescent="0.25"/>
    <row r="989" ht="17.25" customHeight="1" x14ac:dyDescent="0.25"/>
    <row r="990" ht="17.25" customHeight="1" x14ac:dyDescent="0.25"/>
    <row r="991" ht="17.25" customHeight="1" x14ac:dyDescent="0.25"/>
    <row r="992" ht="17.25" customHeight="1" x14ac:dyDescent="0.25"/>
    <row r="993" ht="17.25" customHeight="1" x14ac:dyDescent="0.25"/>
    <row r="994" ht="17.25" customHeight="1" x14ac:dyDescent="0.25"/>
    <row r="995" ht="17.25" customHeight="1" x14ac:dyDescent="0.25"/>
    <row r="996" ht="17.25" customHeight="1" x14ac:dyDescent="0.25"/>
    <row r="997" ht="17.25" customHeight="1" x14ac:dyDescent="0.25"/>
    <row r="998" ht="17.25" customHeight="1" x14ac:dyDescent="0.25"/>
    <row r="999" ht="17.25" customHeight="1" x14ac:dyDescent="0.25"/>
    <row r="1000" ht="17.25" customHeight="1" x14ac:dyDescent="0.25"/>
  </sheetData>
  <customSheetViews>
    <customSheetView guid="{3AD11050-7389-449E-94BA-320E700001CA}" filter="1" showAutoFilter="1">
      <pageMargins left="0.7" right="0.7" top="0.75" bottom="0.75" header="0.3" footer="0.3"/>
      <autoFilter ref="N1:V30" xr:uid="{C28686D8-B059-44C1-AE48-9C17B3553B0C}">
        <filterColumn colId="6">
          <filters>
            <filter val="CR"/>
          </filters>
        </filterColumn>
        <filterColumn colId="8">
          <filters>
            <filter val="Adobe Payment"/>
            <filter val="Ed-Tech Revenue (Payment Settlement)"/>
            <filter val="Emergency Salary Payment"/>
            <filter val="Google Payment"/>
            <filter val="Payment Gateway processing charges"/>
            <filter val="Payout to ICICI"/>
            <filter val="WORDPRESS Payment"/>
            <filter val="ZOOM Payment"/>
          </filters>
        </filterColumn>
      </autoFilter>
    </customSheetView>
    <customSheetView guid="{4BCC68E4-0A39-46AB-BED3-13712030394B}" filter="1" showAutoFilter="1">
      <pageMargins left="0.7" right="0.7" top="0.75" bottom="0.75" header="0.3" footer="0.3"/>
      <autoFilter ref="N1:V30" xr:uid="{E940C121-BF4D-429D-925C-A5A7300CA9F1}">
        <filterColumn colId="6">
          <filters>
            <filter val="DR"/>
          </filters>
        </filterColumn>
      </autoFilter>
    </customSheetView>
    <customSheetView guid="{411671DC-5EFA-4CC8-84F8-FAC2B106B183}" filter="1" showAutoFilter="1">
      <pageMargins left="0.7" right="0.7" top="0.75" bottom="0.75" header="0.3" footer="0.3"/>
      <autoFilter ref="A1:I85" xr:uid="{C30B0B7B-E7B3-4053-8706-2B5B68211C7D}"/>
    </customSheetView>
    <customSheetView guid="{79EF9570-837D-4253-9ABD-5A2CDB1C2339}" filter="1" showAutoFilter="1">
      <pageMargins left="0.7" right="0.7" top="0.75" bottom="0.75" header="0.3" footer="0.3"/>
      <autoFilter ref="A1:I85" xr:uid="{356566BF-31CC-4D5D-BA32-025154F558D2}">
        <filterColumn colId="5">
          <filters>
            <filter val="CR"/>
          </filters>
        </filterColumn>
        <filterColumn colId="8">
          <filters>
            <filter val="Ed-Tech Revenue"/>
            <filter val="GST PAYMENT"/>
            <filter val="ICICI TO OPEN FOR (subscription)"/>
            <filter val="INVESTER FUND FOR SALARY"/>
            <filter val="Office Rent"/>
            <filter val="PAYOUT FROM OPEN"/>
            <filter val="SALARY FOR APRIL"/>
            <filter val="SKILLSDA PAYMENT"/>
            <filter val="TEST PAYMENT"/>
            <filter val="WEBSITE"/>
          </filters>
        </filterColumn>
      </autoFilter>
    </customSheetView>
    <customSheetView guid="{EF1A9ED0-5EF9-4B7A-9640-5A66C9189C8B}" filter="1" showAutoFilter="1">
      <pageMargins left="0.7" right="0.7" top="0.75" bottom="0.75" header="0.3" footer="0.3"/>
      <autoFilter ref="A1:I85" xr:uid="{C3AE0FA7-359D-438B-AC8C-CFD33E774145}">
        <filterColumn colId="5">
          <filters>
            <filter val="CR"/>
          </filters>
        </filterColumn>
      </autoFilter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999"/>
  <sheetViews>
    <sheetView workbookViewId="0"/>
  </sheetViews>
  <sheetFormatPr defaultColWidth="14.44140625" defaultRowHeight="15" customHeight="1" x14ac:dyDescent="0.25"/>
  <cols>
    <col min="1" max="1" width="7.44140625" customWidth="1"/>
    <col min="2" max="2" width="9.44140625" customWidth="1"/>
    <col min="3" max="3" width="16.6640625" customWidth="1"/>
    <col min="4" max="4" width="31.6640625" customWidth="1"/>
    <col min="5" max="5" width="7.88671875" customWidth="1"/>
    <col min="7" max="7" width="21.33203125" customWidth="1"/>
    <col min="8" max="8" width="29.88671875" customWidth="1"/>
    <col min="9" max="9" width="10.109375" customWidth="1"/>
    <col min="10" max="10" width="18.88671875" customWidth="1"/>
    <col min="11" max="11" width="7.33203125" customWidth="1"/>
    <col min="13" max="13" width="19" customWidth="1"/>
    <col min="14" max="14" width="9" customWidth="1"/>
  </cols>
  <sheetData>
    <row r="1" spans="1:26" ht="15" customHeight="1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6" ht="1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1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15" customHeight="1" x14ac:dyDescent="0.25">
      <c r="A4" s="62"/>
      <c r="B4" s="62"/>
      <c r="C4" s="62"/>
      <c r="D4" s="62"/>
      <c r="E4" s="62"/>
      <c r="F4" s="62"/>
      <c r="G4" s="27" t="s">
        <v>410</v>
      </c>
      <c r="H4" s="27">
        <v>20700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5" customHeight="1" x14ac:dyDescent="0.25">
      <c r="A5" s="62"/>
      <c r="B5" s="62"/>
      <c r="C5" s="62"/>
      <c r="D5" s="62"/>
      <c r="E5" s="62"/>
      <c r="F5" s="62"/>
      <c r="G5" s="63" t="s">
        <v>332</v>
      </c>
      <c r="H5" s="63">
        <v>29739</v>
      </c>
      <c r="I5" s="62"/>
      <c r="J5" s="64" t="s">
        <v>955</v>
      </c>
      <c r="K5" s="65" t="str">
        <f>"2000.00"</f>
        <v>2000.00</v>
      </c>
      <c r="L5" s="62"/>
      <c r="M5" s="64" t="s">
        <v>943</v>
      </c>
      <c r="N5" s="65" t="str">
        <f>"1596.54"</f>
        <v>1596.54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ht="15" customHeight="1" x14ac:dyDescent="0.25">
      <c r="A6" s="62"/>
      <c r="B6" s="62"/>
      <c r="C6" s="27" t="s">
        <v>227</v>
      </c>
      <c r="D6" s="25">
        <v>33960</v>
      </c>
      <c r="E6" s="62"/>
      <c r="F6" s="62"/>
      <c r="G6" s="27" t="s">
        <v>427</v>
      </c>
      <c r="H6" s="27">
        <v>41.3</v>
      </c>
      <c r="I6" s="62"/>
      <c r="J6" s="64" t="s">
        <v>972</v>
      </c>
      <c r="K6" s="65" t="str">
        <f>"1766.06"</f>
        <v>1766.06</v>
      </c>
      <c r="L6" s="62"/>
      <c r="M6" s="64" t="s">
        <v>924</v>
      </c>
      <c r="N6" s="27">
        <v>7</v>
      </c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15" customHeight="1" x14ac:dyDescent="0.25">
      <c r="A7" s="62"/>
      <c r="B7" s="62"/>
      <c r="C7" s="27" t="s">
        <v>382</v>
      </c>
      <c r="D7" s="25">
        <v>1</v>
      </c>
      <c r="E7" s="62"/>
      <c r="F7" s="62"/>
      <c r="G7" s="27" t="s">
        <v>125</v>
      </c>
      <c r="H7" s="27">
        <v>405350</v>
      </c>
      <c r="I7" s="62"/>
      <c r="J7" s="64" t="s">
        <v>930</v>
      </c>
      <c r="K7" s="66">
        <v>129056</v>
      </c>
      <c r="L7" s="62"/>
      <c r="M7" s="64" t="s">
        <v>926</v>
      </c>
      <c r="N7" s="65" t="str">
        <f>"9112.97"</f>
        <v>9112.97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5" customHeight="1" x14ac:dyDescent="0.25">
      <c r="A8" s="62"/>
      <c r="B8" s="62"/>
      <c r="C8" s="27" t="s">
        <v>299</v>
      </c>
      <c r="D8" s="25">
        <v>17500</v>
      </c>
      <c r="E8" s="62"/>
      <c r="F8" s="62"/>
      <c r="G8" s="27" t="s">
        <v>299</v>
      </c>
      <c r="H8" s="25">
        <v>17500</v>
      </c>
      <c r="I8" s="62"/>
      <c r="J8" s="67" t="s">
        <v>941</v>
      </c>
      <c r="K8" s="66">
        <v>22286</v>
      </c>
      <c r="L8" s="62"/>
      <c r="M8" s="64" t="s">
        <v>957</v>
      </c>
      <c r="N8" s="65">
        <v>44234.31</v>
      </c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15" customHeight="1" x14ac:dyDescent="0.25">
      <c r="A9" s="62"/>
      <c r="B9" s="62"/>
      <c r="C9" s="27" t="s">
        <v>14</v>
      </c>
      <c r="D9" s="27">
        <v>1850000</v>
      </c>
      <c r="E9" s="62"/>
      <c r="F9" s="62"/>
      <c r="G9" s="27" t="s">
        <v>306</v>
      </c>
      <c r="H9" s="25">
        <v>118</v>
      </c>
      <c r="I9" s="62"/>
      <c r="J9" s="64"/>
      <c r="K9" s="27"/>
      <c r="L9" s="62"/>
      <c r="M9" s="64" t="s">
        <v>961</v>
      </c>
      <c r="N9" s="65" t="str">
        <f>"2000.00"</f>
        <v>2000.00</v>
      </c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ht="15" customHeight="1" x14ac:dyDescent="0.25">
      <c r="A10" s="62"/>
      <c r="B10" s="62"/>
      <c r="C10" s="27" t="s">
        <v>164</v>
      </c>
      <c r="D10" s="27">
        <v>39234.31</v>
      </c>
      <c r="E10" s="62"/>
      <c r="F10" s="62"/>
      <c r="G10" s="27" t="s">
        <v>326</v>
      </c>
      <c r="H10" s="27">
        <v>70885</v>
      </c>
      <c r="I10" s="62"/>
      <c r="J10" s="62"/>
      <c r="K10" s="62"/>
      <c r="L10" s="62"/>
      <c r="M10" s="64" t="s">
        <v>933</v>
      </c>
      <c r="N10" s="65">
        <v>21240</v>
      </c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ht="15" customHeight="1" x14ac:dyDescent="0.25">
      <c r="A11" s="62"/>
      <c r="B11" s="62"/>
      <c r="C11" s="27" t="s">
        <v>256</v>
      </c>
      <c r="D11" s="25">
        <v>400000</v>
      </c>
      <c r="E11" s="62"/>
      <c r="F11" s="62"/>
      <c r="G11" s="27" t="s">
        <v>345</v>
      </c>
      <c r="H11" s="25">
        <v>42630.400000000001</v>
      </c>
      <c r="I11" s="62"/>
      <c r="J11" s="62"/>
      <c r="K11" s="62"/>
      <c r="L11" s="62"/>
      <c r="M11" s="64" t="s">
        <v>139</v>
      </c>
      <c r="N11" s="65">
        <v>41468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15" customHeight="1" x14ac:dyDescent="0.25">
      <c r="A12" s="62"/>
      <c r="B12" s="62"/>
      <c r="C12" s="27" t="s">
        <v>370</v>
      </c>
      <c r="D12" s="25">
        <v>1</v>
      </c>
      <c r="E12" s="62"/>
      <c r="F12" s="62"/>
      <c r="G12" s="27" t="s">
        <v>396</v>
      </c>
      <c r="H12" s="25">
        <v>25000</v>
      </c>
      <c r="I12" s="62"/>
      <c r="J12" s="68" t="s">
        <v>1003</v>
      </c>
      <c r="K12" s="69">
        <f>SUM(K5:K9)</f>
        <v>151342</v>
      </c>
      <c r="L12" s="62"/>
      <c r="M12" s="64" t="s">
        <v>952</v>
      </c>
      <c r="N12" s="65">
        <v>3671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15" customHeight="1" x14ac:dyDescent="0.25">
      <c r="A13" s="62"/>
      <c r="B13" s="62"/>
      <c r="C13" s="27" t="s">
        <v>374</v>
      </c>
      <c r="D13" s="25">
        <v>1</v>
      </c>
      <c r="E13" s="62"/>
      <c r="F13" s="62"/>
      <c r="G13" s="27" t="s">
        <v>434</v>
      </c>
      <c r="H13" s="25">
        <v>300000</v>
      </c>
      <c r="I13" s="62"/>
      <c r="J13" s="62"/>
      <c r="K13" s="62"/>
      <c r="L13" s="62"/>
      <c r="M13" s="64" t="s">
        <v>939</v>
      </c>
      <c r="N13" s="65">
        <v>827.06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15" customHeight="1" x14ac:dyDescent="0.25">
      <c r="A14" s="62"/>
      <c r="B14" s="62"/>
      <c r="C14" s="27" t="s">
        <v>439</v>
      </c>
      <c r="D14" s="25">
        <v>1.94</v>
      </c>
      <c r="E14" s="62"/>
      <c r="F14" s="62"/>
      <c r="G14" s="70" t="s">
        <v>139</v>
      </c>
      <c r="H14" s="70">
        <v>1577856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15" customHeight="1" x14ac:dyDescent="0.25">
      <c r="A15" s="62"/>
      <c r="B15" s="62"/>
      <c r="C15" s="27" t="s">
        <v>260</v>
      </c>
      <c r="D15" s="25">
        <v>12500</v>
      </c>
      <c r="E15" s="62"/>
      <c r="F15" s="62"/>
      <c r="G15" s="27" t="s">
        <v>151</v>
      </c>
      <c r="H15" s="25">
        <v>1</v>
      </c>
      <c r="I15" s="62"/>
      <c r="J15" s="62"/>
      <c r="K15" s="62"/>
      <c r="L15" s="62"/>
      <c r="M15" s="68" t="s">
        <v>1004</v>
      </c>
      <c r="N15" s="69">
        <f>SUM(N5:N13)</f>
        <v>111447.37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15" customHeight="1" x14ac:dyDescent="0.25">
      <c r="A16" s="62"/>
      <c r="B16" s="62"/>
      <c r="C16" s="27" t="s">
        <v>120</v>
      </c>
      <c r="D16" s="27">
        <v>232014</v>
      </c>
      <c r="E16" s="62"/>
      <c r="F16" s="62"/>
      <c r="G16" s="27" t="s">
        <v>172</v>
      </c>
      <c r="H16" s="25">
        <v>10000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15" customHeight="1" x14ac:dyDescent="0.25">
      <c r="A17" s="62"/>
      <c r="B17" s="62"/>
      <c r="C17" s="27" t="s">
        <v>420</v>
      </c>
      <c r="D17" s="25">
        <v>26008</v>
      </c>
      <c r="E17" s="62"/>
      <c r="F17" s="62"/>
      <c r="G17" s="27" t="s">
        <v>176</v>
      </c>
      <c r="H17" s="25">
        <v>57560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15" customHeight="1" x14ac:dyDescent="0.25">
      <c r="A18" s="62"/>
      <c r="B18" s="62"/>
      <c r="C18" s="27" t="s">
        <v>151</v>
      </c>
      <c r="D18" s="27">
        <v>14.3</v>
      </c>
      <c r="E18" s="62"/>
      <c r="F18" s="62"/>
      <c r="G18" s="27" t="s">
        <v>180</v>
      </c>
      <c r="H18" s="25">
        <v>965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15" customHeight="1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15" customHeight="1" x14ac:dyDescent="0.25">
      <c r="A20" s="68" t="s">
        <v>1005</v>
      </c>
      <c r="B20" s="68" t="s">
        <v>1006</v>
      </c>
      <c r="C20" s="69"/>
      <c r="D20" s="69">
        <f>SUM(D6:D18)</f>
        <v>2611235.5499999998</v>
      </c>
      <c r="E20" s="62"/>
      <c r="F20" s="62"/>
      <c r="G20" s="71" t="s">
        <v>1007</v>
      </c>
      <c r="H20" s="72">
        <f>SUM(H4:H18)</f>
        <v>2558345.7000000002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5" customHeight="1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5" customHeight="1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5" customHeight="1" x14ac:dyDescent="0.2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26" ht="15" customHeight="1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5" customHeight="1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5" customHeight="1" x14ac:dyDescent="0.25">
      <c r="A26" s="62"/>
      <c r="B26" s="62"/>
      <c r="C26" s="62"/>
      <c r="D26" s="27" t="s">
        <v>694</v>
      </c>
      <c r="E26" s="65">
        <v>419572</v>
      </c>
      <c r="F26" s="62"/>
      <c r="G26" s="62"/>
      <c r="H26" s="27" t="s">
        <v>473</v>
      </c>
      <c r="I26" s="65">
        <v>1436234.75</v>
      </c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5" customHeight="1" x14ac:dyDescent="0.25">
      <c r="A27" s="62"/>
      <c r="B27" s="62"/>
      <c r="C27" s="62"/>
      <c r="D27" s="27" t="s">
        <v>462</v>
      </c>
      <c r="E27" s="65">
        <v>900</v>
      </c>
      <c r="F27" s="62"/>
      <c r="G27" s="62"/>
      <c r="H27" s="27" t="s">
        <v>702</v>
      </c>
      <c r="I27" s="65">
        <v>100000</v>
      </c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5" customHeight="1" x14ac:dyDescent="0.25">
      <c r="A28" s="62"/>
      <c r="B28" s="62"/>
      <c r="C28" s="62"/>
      <c r="D28" s="27" t="s">
        <v>698</v>
      </c>
      <c r="E28" s="65">
        <v>118599</v>
      </c>
      <c r="F28" s="62"/>
      <c r="G28" s="62"/>
      <c r="H28" s="27" t="s">
        <v>477</v>
      </c>
      <c r="I28" s="65">
        <v>133080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5" customHeight="1" x14ac:dyDescent="0.25">
      <c r="A29" s="62"/>
      <c r="B29" s="62"/>
      <c r="C29" s="62"/>
      <c r="D29" s="27" t="s">
        <v>576</v>
      </c>
      <c r="E29" s="65">
        <v>35037</v>
      </c>
      <c r="F29" s="62"/>
      <c r="G29" s="62"/>
      <c r="H29" s="27" t="s">
        <v>617</v>
      </c>
      <c r="I29" s="65">
        <v>10000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5" customHeight="1" x14ac:dyDescent="0.25">
      <c r="A30" s="62"/>
      <c r="B30" s="62"/>
      <c r="C30" s="62"/>
      <c r="D30" s="27" t="s">
        <v>613</v>
      </c>
      <c r="E30" s="65">
        <v>1000000</v>
      </c>
      <c r="F30" s="62"/>
      <c r="G30" s="62"/>
      <c r="H30" s="27" t="s">
        <v>569</v>
      </c>
      <c r="I30" s="65">
        <v>70074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5" customHeight="1" x14ac:dyDescent="0.25">
      <c r="A31" s="62"/>
      <c r="B31" s="62"/>
      <c r="C31" s="62"/>
      <c r="D31" s="27" t="s">
        <v>457</v>
      </c>
      <c r="E31" s="65">
        <v>162000</v>
      </c>
      <c r="F31" s="62"/>
      <c r="G31" s="62"/>
      <c r="H31" s="27" t="s">
        <v>686</v>
      </c>
      <c r="I31" s="65">
        <v>30000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3.2" x14ac:dyDescent="0.25">
      <c r="A32" s="62"/>
      <c r="B32" s="62"/>
      <c r="C32" s="62"/>
      <c r="D32" s="27" t="s">
        <v>489</v>
      </c>
      <c r="E32" s="65">
        <v>1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3.2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3.2" x14ac:dyDescent="0.25">
      <c r="A34" s="62"/>
      <c r="B34" s="62"/>
      <c r="C34" s="62"/>
      <c r="D34" s="74" t="s">
        <v>1003</v>
      </c>
      <c r="E34" s="75">
        <f>SUM(E26:E32)</f>
        <v>1736109</v>
      </c>
      <c r="F34" s="62"/>
      <c r="G34" s="62"/>
      <c r="H34" s="76" t="s">
        <v>1007</v>
      </c>
      <c r="I34" s="77">
        <f>SUM(I26:I31)</f>
        <v>1779388.75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3.2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3.2" x14ac:dyDescent="0.25">
      <c r="A36" s="62"/>
      <c r="B36" s="62"/>
      <c r="C36" s="62"/>
      <c r="D36" s="62"/>
      <c r="E36" s="62"/>
      <c r="F36" s="62"/>
      <c r="G36" s="62"/>
      <c r="H36" s="78" t="s">
        <v>943</v>
      </c>
      <c r="I36" s="27">
        <v>3193.8</v>
      </c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3.2" x14ac:dyDescent="0.25">
      <c r="A37" s="62"/>
      <c r="B37" s="62"/>
      <c r="C37" s="62"/>
      <c r="D37" s="79" t="s">
        <v>990</v>
      </c>
      <c r="E37" s="27">
        <v>148620</v>
      </c>
      <c r="F37" s="62"/>
      <c r="G37" s="62"/>
      <c r="H37" s="78" t="s">
        <v>981</v>
      </c>
      <c r="I37" s="27">
        <v>19000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3.2" x14ac:dyDescent="0.25">
      <c r="A38" s="62"/>
      <c r="B38" s="62"/>
      <c r="C38" s="62"/>
      <c r="D38" s="79" t="s">
        <v>987</v>
      </c>
      <c r="E38" s="27">
        <v>12036</v>
      </c>
      <c r="F38" s="62"/>
      <c r="G38" s="62"/>
      <c r="H38" s="78" t="s">
        <v>986</v>
      </c>
      <c r="I38" s="27">
        <v>2264.65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3.2" x14ac:dyDescent="0.25">
      <c r="A39" s="62"/>
      <c r="B39" s="62"/>
      <c r="C39" s="62"/>
      <c r="D39" s="79" t="s">
        <v>979</v>
      </c>
      <c r="E39" s="27">
        <v>30000</v>
      </c>
      <c r="F39" s="62"/>
      <c r="G39" s="62"/>
      <c r="H39" s="78" t="s">
        <v>942</v>
      </c>
      <c r="I39" s="27">
        <v>11250.12</v>
      </c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3.2" x14ac:dyDescent="0.25">
      <c r="A40" s="62"/>
      <c r="B40" s="62"/>
      <c r="C40" s="62"/>
      <c r="D40" s="79" t="s">
        <v>983</v>
      </c>
      <c r="E40" s="27">
        <v>9500</v>
      </c>
      <c r="F40" s="62"/>
      <c r="G40" s="62"/>
      <c r="H40" s="78" t="s">
        <v>984</v>
      </c>
      <c r="I40" s="27">
        <v>2480.59</v>
      </c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3.2" x14ac:dyDescent="0.25">
      <c r="A41" s="62"/>
      <c r="B41" s="62"/>
      <c r="C41" s="62"/>
      <c r="D41" s="79" t="s">
        <v>994</v>
      </c>
      <c r="E41" s="27">
        <v>827</v>
      </c>
      <c r="F41" s="62"/>
      <c r="G41" s="62"/>
      <c r="H41" s="78" t="s">
        <v>988</v>
      </c>
      <c r="I41" s="27">
        <v>162000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3.2" x14ac:dyDescent="0.25">
      <c r="A42" s="62"/>
      <c r="B42" s="62"/>
      <c r="C42" s="62"/>
      <c r="D42" s="62"/>
      <c r="E42" s="62"/>
      <c r="F42" s="62"/>
      <c r="G42" s="62"/>
      <c r="H42" s="78" t="s">
        <v>1000</v>
      </c>
      <c r="I42" s="27">
        <v>1534</v>
      </c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3.2" x14ac:dyDescent="0.25">
      <c r="A43" s="62"/>
      <c r="B43" s="62"/>
      <c r="C43" s="62"/>
      <c r="D43" s="80" t="s">
        <v>1003</v>
      </c>
      <c r="E43" s="81">
        <f>SUM(E37:E41)</f>
        <v>200983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3.2" x14ac:dyDescent="0.25">
      <c r="A44" s="62"/>
      <c r="B44" s="62"/>
      <c r="C44" s="62"/>
      <c r="D44" s="62"/>
      <c r="E44" s="62"/>
      <c r="F44" s="62"/>
      <c r="G44" s="62"/>
      <c r="H44" s="76" t="s">
        <v>1007</v>
      </c>
      <c r="I44" s="62">
        <f>SUM(I36:I42)</f>
        <v>201723.16</v>
      </c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3.2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13.2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3.2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3.2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3.2" x14ac:dyDescent="0.25">
      <c r="A49" s="62"/>
      <c r="B49" s="62"/>
      <c r="C49" s="62"/>
      <c r="D49" s="83" t="s">
        <v>489</v>
      </c>
      <c r="E49" s="27">
        <v>1</v>
      </c>
      <c r="F49" s="62"/>
      <c r="G49" s="62"/>
      <c r="H49" s="27"/>
      <c r="I49" s="84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3.2" x14ac:dyDescent="0.25">
      <c r="A50" s="62"/>
      <c r="B50" s="62"/>
      <c r="C50" s="62"/>
      <c r="D50" s="27" t="s">
        <v>694</v>
      </c>
      <c r="E50" s="27">
        <v>640750</v>
      </c>
      <c r="F50" s="62"/>
      <c r="G50" s="62"/>
      <c r="H50" s="27" t="s">
        <v>715</v>
      </c>
      <c r="I50" s="25">
        <v>5000</v>
      </c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3.2" x14ac:dyDescent="0.25">
      <c r="A51" s="62"/>
      <c r="B51" s="62"/>
      <c r="C51" s="62"/>
      <c r="D51" s="62"/>
      <c r="E51" s="62"/>
      <c r="F51" s="62"/>
      <c r="G51" s="62"/>
      <c r="H51" s="83" t="s">
        <v>749</v>
      </c>
      <c r="I51" s="25">
        <v>500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3.2" x14ac:dyDescent="0.25">
      <c r="A52" s="62"/>
      <c r="B52" s="62"/>
      <c r="C52" s="62"/>
      <c r="D52" s="62"/>
      <c r="E52" s="62"/>
      <c r="F52" s="62"/>
      <c r="G52" s="62"/>
      <c r="H52" s="83" t="s">
        <v>751</v>
      </c>
      <c r="I52" s="25">
        <v>90</v>
      </c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3.2" x14ac:dyDescent="0.25">
      <c r="A53" s="62"/>
      <c r="B53" s="62"/>
      <c r="C53" s="62"/>
      <c r="D53" s="80" t="s">
        <v>1003</v>
      </c>
      <c r="E53" s="62">
        <f>SUM(E49:E50)</f>
        <v>640751</v>
      </c>
      <c r="F53" s="62"/>
      <c r="G53" s="62"/>
      <c r="H53" s="83" t="s">
        <v>1008</v>
      </c>
      <c r="I53" s="85">
        <v>534187</v>
      </c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3.2" x14ac:dyDescent="0.25">
      <c r="A54" s="62"/>
      <c r="B54" s="62"/>
      <c r="C54" s="62"/>
      <c r="D54" s="62"/>
      <c r="E54" s="62"/>
      <c r="F54" s="62"/>
      <c r="G54" s="62"/>
      <c r="H54" s="83" t="s">
        <v>778</v>
      </c>
      <c r="I54" s="25">
        <v>113159.2</v>
      </c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3.2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3.2" x14ac:dyDescent="0.25">
      <c r="A56" s="62"/>
      <c r="B56" s="62"/>
      <c r="C56" s="62"/>
      <c r="D56" s="78" t="s">
        <v>987</v>
      </c>
      <c r="E56" s="78">
        <v>47200</v>
      </c>
      <c r="F56" s="62"/>
      <c r="G56" s="62"/>
      <c r="H56" s="76" t="s">
        <v>1007</v>
      </c>
      <c r="I56" s="62">
        <f>SUM(I50:I54)</f>
        <v>652936.19999999995</v>
      </c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3.2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3.2" x14ac:dyDescent="0.25">
      <c r="A58" s="62"/>
      <c r="B58" s="62"/>
      <c r="C58" s="62"/>
      <c r="D58" s="80" t="s">
        <v>1003</v>
      </c>
      <c r="E58" s="62">
        <f>(E56)</f>
        <v>47200</v>
      </c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3.2" x14ac:dyDescent="0.25">
      <c r="A59" s="62"/>
      <c r="B59" s="62"/>
      <c r="C59" s="62"/>
      <c r="D59" s="62"/>
      <c r="E59" s="62"/>
      <c r="F59" s="62"/>
      <c r="G59" s="62"/>
      <c r="H59" s="78" t="s">
        <v>942</v>
      </c>
      <c r="I59" s="27">
        <v>14433.97</v>
      </c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3.2" x14ac:dyDescent="0.25">
      <c r="A60" s="62"/>
      <c r="B60" s="62"/>
      <c r="C60" s="62"/>
      <c r="D60" s="62"/>
      <c r="E60" s="62"/>
      <c r="F60" s="62"/>
      <c r="G60" s="62"/>
      <c r="H60" s="78" t="s">
        <v>125</v>
      </c>
      <c r="I60" s="27">
        <v>12000</v>
      </c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3.2" x14ac:dyDescent="0.25">
      <c r="A61" s="62"/>
      <c r="B61" s="62"/>
      <c r="C61" s="62"/>
      <c r="D61" s="62"/>
      <c r="E61" s="62"/>
      <c r="F61" s="62"/>
      <c r="G61" s="62"/>
      <c r="H61" s="78" t="s">
        <v>986</v>
      </c>
      <c r="I61" s="78">
        <v>1030.3800000000001</v>
      </c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3.2" x14ac:dyDescent="0.25">
      <c r="A62" s="62"/>
      <c r="B62" s="62"/>
      <c r="C62" s="62"/>
      <c r="D62" s="62"/>
      <c r="E62" s="62"/>
      <c r="F62" s="62"/>
      <c r="G62" s="62"/>
      <c r="H62" s="78" t="s">
        <v>1009</v>
      </c>
      <c r="I62" s="78">
        <v>8185.98</v>
      </c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3.2" x14ac:dyDescent="0.25">
      <c r="A63" s="62"/>
      <c r="B63" s="62"/>
      <c r="C63" s="62"/>
      <c r="D63" s="62"/>
      <c r="E63" s="62"/>
      <c r="F63" s="62"/>
      <c r="G63" s="62"/>
      <c r="H63" s="78" t="s">
        <v>1010</v>
      </c>
      <c r="I63" s="78">
        <v>15800</v>
      </c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3.2" x14ac:dyDescent="0.25">
      <c r="A64" s="62"/>
      <c r="B64" s="62"/>
      <c r="C64" s="62"/>
      <c r="D64" s="62"/>
      <c r="E64" s="62"/>
      <c r="F64" s="62"/>
      <c r="G64" s="62"/>
      <c r="H64" s="78" t="s">
        <v>1011</v>
      </c>
      <c r="I64" s="78">
        <v>18392.509999999998</v>
      </c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3.2" x14ac:dyDescent="0.25">
      <c r="A65" s="62"/>
      <c r="B65" s="62"/>
      <c r="C65" s="62"/>
      <c r="D65" s="62"/>
      <c r="E65" s="62"/>
      <c r="F65" s="62"/>
      <c r="G65" s="62"/>
      <c r="H65" s="78" t="s">
        <v>943</v>
      </c>
      <c r="I65" s="78">
        <v>1353</v>
      </c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3.2" x14ac:dyDescent="0.25">
      <c r="A66" s="62"/>
      <c r="B66" s="62"/>
      <c r="C66" s="62"/>
      <c r="D66" s="62"/>
      <c r="E66" s="62"/>
      <c r="F66" s="62"/>
      <c r="G66" s="62"/>
      <c r="H66" s="78" t="s">
        <v>984</v>
      </c>
      <c r="I66" s="78">
        <v>2518.66</v>
      </c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13.2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3.2" x14ac:dyDescent="0.25">
      <c r="A68" s="62"/>
      <c r="B68" s="62"/>
      <c r="C68" s="62"/>
      <c r="D68" s="62"/>
      <c r="E68" s="62"/>
      <c r="F68" s="62"/>
      <c r="G68" s="62"/>
      <c r="H68" s="76" t="s">
        <v>1007</v>
      </c>
      <c r="I68" s="62">
        <f>SUM(I59:I66)</f>
        <v>73714.5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ht="13.2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3.2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ht="13.2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3.2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3.2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3.2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ht="13.2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ht="13.2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3.2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3.2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13.2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13.2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13.2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13.2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13.2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3.2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3.2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3.2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3.2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3.2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3.2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3.2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3.2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3.2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3.2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3.2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3.2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3.2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3.2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13.2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3.2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3.2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ht="13.2" x14ac:dyDescent="0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3.2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ht="13.2" x14ac:dyDescent="0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3.2" x14ac:dyDescent="0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ht="13.2" x14ac:dyDescent="0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3.2" x14ac:dyDescent="0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ht="13.2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3.2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13.2" x14ac:dyDescent="0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ht="13.2" x14ac:dyDescent="0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13.2" x14ac:dyDescent="0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 ht="13.2" x14ac:dyDescent="0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ht="13.2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 ht="13.2" x14ac:dyDescent="0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 ht="13.2" x14ac:dyDescent="0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 ht="13.2" x14ac:dyDescent="0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ht="13.2" x14ac:dyDescent="0.2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 ht="13.2" x14ac:dyDescent="0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:26" ht="13.2" x14ac:dyDescent="0.2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ht="13.2" x14ac:dyDescent="0.2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:26" ht="13.2" x14ac:dyDescent="0.2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ht="13.2" x14ac:dyDescent="0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ht="13.2" x14ac:dyDescent="0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:26" ht="13.2" x14ac:dyDescent="0.2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:26" ht="13.2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ht="13.2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:26" ht="13.2" x14ac:dyDescent="0.2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:26" ht="13.2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1:26" ht="13.2" x14ac:dyDescent="0.2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1:26" ht="13.2" x14ac:dyDescent="0.2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1:26" ht="13.2" x14ac:dyDescent="0.2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1:26" ht="13.2" x14ac:dyDescent="0.2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1:26" ht="13.2" x14ac:dyDescent="0.2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1:26" ht="13.2" x14ac:dyDescent="0.2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1:26" ht="13.2" x14ac:dyDescent="0.2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1:26" ht="13.2" x14ac:dyDescent="0.2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1:26" ht="13.2" x14ac:dyDescent="0.2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1:26" ht="13.2" x14ac:dyDescent="0.2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1:26" ht="13.2" x14ac:dyDescent="0.2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1:26" ht="13.2" x14ac:dyDescent="0.2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1:26" ht="13.2" x14ac:dyDescent="0.2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:26" ht="13.2" x14ac:dyDescent="0.2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:26" ht="13.2" x14ac:dyDescent="0.2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:26" ht="13.2" x14ac:dyDescent="0.2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:26" ht="13.2" x14ac:dyDescent="0.2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1:26" ht="13.2" x14ac:dyDescent="0.2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1:26" ht="13.2" x14ac:dyDescent="0.2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1:26" ht="13.2" x14ac:dyDescent="0.2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1:26" ht="13.2" x14ac:dyDescent="0.2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1:26" ht="13.2" x14ac:dyDescent="0.2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1:26" ht="13.2" x14ac:dyDescent="0.2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1:26" ht="13.2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1:26" ht="13.2" x14ac:dyDescent="0.2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1:26" ht="13.2" x14ac:dyDescent="0.2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1:26" ht="13.2" x14ac:dyDescent="0.2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1:26" ht="13.2" x14ac:dyDescent="0.2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1:26" ht="13.2" x14ac:dyDescent="0.2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1:26" ht="13.2" x14ac:dyDescent="0.2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1:26" ht="13.2" x14ac:dyDescent="0.2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1:26" ht="13.2" x14ac:dyDescent="0.2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1:26" ht="13.2" x14ac:dyDescent="0.2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1:26" ht="13.2" x14ac:dyDescent="0.2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1:26" ht="13.2" x14ac:dyDescent="0.2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1:26" ht="13.2" x14ac:dyDescent="0.2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:26" ht="13.2" x14ac:dyDescent="0.2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1:26" ht="13.2" x14ac:dyDescent="0.2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1:26" ht="13.2" x14ac:dyDescent="0.2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1:26" ht="13.2" x14ac:dyDescent="0.2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1:26" ht="13.2" x14ac:dyDescent="0.2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1:26" ht="13.2" x14ac:dyDescent="0.2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1:26" ht="13.2" x14ac:dyDescent="0.2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1:26" ht="13.2" x14ac:dyDescent="0.2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1:26" ht="13.2" x14ac:dyDescent="0.2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1:26" ht="13.2" x14ac:dyDescent="0.2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1:26" ht="13.2" x14ac:dyDescent="0.2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1:26" ht="13.2" x14ac:dyDescent="0.2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:26" ht="13.2" x14ac:dyDescent="0.2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:26" ht="13.2" x14ac:dyDescent="0.2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26" ht="13.2" x14ac:dyDescent="0.2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26" ht="13.2" x14ac:dyDescent="0.2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26" ht="13.2" x14ac:dyDescent="0.2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26" ht="13.2" x14ac:dyDescent="0.2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26" ht="13.2" x14ac:dyDescent="0.2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26" ht="13.2" x14ac:dyDescent="0.2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26" ht="13.2" x14ac:dyDescent="0.2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ht="13.2" x14ac:dyDescent="0.2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ht="13.2" x14ac:dyDescent="0.2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26" ht="13.2" x14ac:dyDescent="0.2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ht="13.2" x14ac:dyDescent="0.2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26" ht="13.2" x14ac:dyDescent="0.2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ht="13.2" x14ac:dyDescent="0.2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ht="13.2" x14ac:dyDescent="0.2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:26" ht="13.2" x14ac:dyDescent="0.2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1:26" ht="13.2" x14ac:dyDescent="0.2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1:26" ht="13.2" x14ac:dyDescent="0.2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1:26" ht="13.2" x14ac:dyDescent="0.2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ht="13.2" x14ac:dyDescent="0.2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1:26" ht="13.2" x14ac:dyDescent="0.2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1:26" ht="13.2" x14ac:dyDescent="0.2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:26" ht="13.2" x14ac:dyDescent="0.2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13.2" x14ac:dyDescent="0.2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1:26" ht="13.2" x14ac:dyDescent="0.2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1:26" ht="13.2" x14ac:dyDescent="0.2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1:26" ht="13.2" x14ac:dyDescent="0.2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1:26" ht="13.2" x14ac:dyDescent="0.2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1:26" ht="13.2" x14ac:dyDescent="0.2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:26" ht="13.2" x14ac:dyDescent="0.2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1:26" ht="13.2" x14ac:dyDescent="0.2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1:26" ht="13.2" x14ac:dyDescent="0.2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1:26" ht="13.2" x14ac:dyDescent="0.2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1:26" ht="13.2" x14ac:dyDescent="0.2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1:26" ht="13.2" x14ac:dyDescent="0.2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1:26" ht="13.2" x14ac:dyDescent="0.2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1:26" ht="13.2" x14ac:dyDescent="0.2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1:26" ht="13.2" x14ac:dyDescent="0.2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1:26" ht="13.2" x14ac:dyDescent="0.2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1:26" ht="13.2" x14ac:dyDescent="0.2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1:26" ht="13.2" x14ac:dyDescent="0.2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1:26" ht="13.2" x14ac:dyDescent="0.2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1:26" ht="13.2" x14ac:dyDescent="0.2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:26" ht="13.2" x14ac:dyDescent="0.2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1:26" ht="13.2" x14ac:dyDescent="0.2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1:26" ht="13.2" x14ac:dyDescent="0.2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:26" ht="13.2" x14ac:dyDescent="0.2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1:26" ht="13.2" x14ac:dyDescent="0.2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1:26" ht="13.2" x14ac:dyDescent="0.2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ht="13.2" x14ac:dyDescent="0.2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ht="13.2" x14ac:dyDescent="0.2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spans="1:26" ht="13.2" x14ac:dyDescent="0.2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1:26" ht="13.2" x14ac:dyDescent="0.2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1:26" ht="13.2" x14ac:dyDescent="0.2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spans="1:26" ht="13.2" x14ac:dyDescent="0.2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spans="1:26" ht="13.2" x14ac:dyDescent="0.2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spans="1:26" ht="13.2" x14ac:dyDescent="0.2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1:26" ht="13.2" x14ac:dyDescent="0.2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1:26" ht="13.2" x14ac:dyDescent="0.2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6" ht="13.2" x14ac:dyDescent="0.2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1:26" ht="13.2" x14ac:dyDescent="0.2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spans="1:26" ht="13.2" x14ac:dyDescent="0.2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spans="1:26" ht="13.2" x14ac:dyDescent="0.2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spans="1:26" ht="13.2" x14ac:dyDescent="0.2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spans="1:26" ht="13.2" x14ac:dyDescent="0.2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spans="1:26" ht="13.2" x14ac:dyDescent="0.2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spans="1:26" ht="13.2" x14ac:dyDescent="0.2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spans="1:26" ht="13.2" x14ac:dyDescent="0.2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spans="1:26" ht="13.2" x14ac:dyDescent="0.2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spans="1:26" ht="13.2" x14ac:dyDescent="0.2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spans="1:26" ht="13.2" x14ac:dyDescent="0.2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spans="1:26" ht="13.2" x14ac:dyDescent="0.2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spans="1:26" ht="13.2" x14ac:dyDescent="0.2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spans="1:26" ht="13.2" x14ac:dyDescent="0.2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spans="1:26" ht="13.2" x14ac:dyDescent="0.2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spans="1:26" ht="13.2" x14ac:dyDescent="0.2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spans="1:26" ht="13.2" x14ac:dyDescent="0.2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spans="1:26" ht="13.2" x14ac:dyDescent="0.2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spans="1:26" ht="13.2" x14ac:dyDescent="0.2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spans="1:26" ht="13.2" x14ac:dyDescent="0.2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spans="1:26" ht="13.2" x14ac:dyDescent="0.2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spans="1:26" ht="13.2" x14ac:dyDescent="0.2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spans="1:26" ht="13.2" x14ac:dyDescent="0.2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spans="1:26" ht="13.2" x14ac:dyDescent="0.2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spans="1:26" ht="13.2" x14ac:dyDescent="0.2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spans="1:26" ht="13.2" x14ac:dyDescent="0.2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spans="1:26" ht="13.2" x14ac:dyDescent="0.2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spans="1:26" ht="13.2" x14ac:dyDescent="0.2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spans="1:26" ht="13.2" x14ac:dyDescent="0.2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spans="1:26" ht="13.2" x14ac:dyDescent="0.2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spans="1:26" ht="13.2" x14ac:dyDescent="0.2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spans="1:26" ht="13.2" x14ac:dyDescent="0.2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1:26" ht="13.2" x14ac:dyDescent="0.2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1:26" ht="13.2" x14ac:dyDescent="0.2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1:26" ht="13.2" x14ac:dyDescent="0.2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1:26" ht="13.2" x14ac:dyDescent="0.2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1:26" ht="13.2" x14ac:dyDescent="0.2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1:26" ht="13.2" x14ac:dyDescent="0.2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spans="1:26" ht="13.2" x14ac:dyDescent="0.2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ht="13.2" x14ac:dyDescent="0.2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3.2" x14ac:dyDescent="0.2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3.2" x14ac:dyDescent="0.2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3.2" x14ac:dyDescent="0.25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3.2" x14ac:dyDescent="0.25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1:26" ht="13.2" x14ac:dyDescent="0.2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3.2" x14ac:dyDescent="0.25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3.2" x14ac:dyDescent="0.2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3.2" x14ac:dyDescent="0.2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3.2" x14ac:dyDescent="0.25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3.2" x14ac:dyDescent="0.25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3.2" x14ac:dyDescent="0.25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3.2" x14ac:dyDescent="0.25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3.2" x14ac:dyDescent="0.25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3.2" x14ac:dyDescent="0.25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3.2" x14ac:dyDescent="0.25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3.2" x14ac:dyDescent="0.25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3.2" x14ac:dyDescent="0.25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3.2" x14ac:dyDescent="0.2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3.2" x14ac:dyDescent="0.25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3.2" x14ac:dyDescent="0.25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3.2" x14ac:dyDescent="0.25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3.2" x14ac:dyDescent="0.25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3.2" x14ac:dyDescent="0.25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3.2" x14ac:dyDescent="0.25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3.2" x14ac:dyDescent="0.25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3.2" x14ac:dyDescent="0.25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3.2" x14ac:dyDescent="0.25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3.2" x14ac:dyDescent="0.2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3.2" x14ac:dyDescent="0.25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3.2" x14ac:dyDescent="0.25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3.2" x14ac:dyDescent="0.25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3.2" x14ac:dyDescent="0.25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3.2" x14ac:dyDescent="0.25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3.2" x14ac:dyDescent="0.25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3.2" x14ac:dyDescent="0.25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3.2" x14ac:dyDescent="0.25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3.2" x14ac:dyDescent="0.25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3.2" x14ac:dyDescent="0.2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3.2" x14ac:dyDescent="0.25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3.2" x14ac:dyDescent="0.25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3.2" x14ac:dyDescent="0.25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3.2" x14ac:dyDescent="0.25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3.2" x14ac:dyDescent="0.25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3.2" x14ac:dyDescent="0.25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3.2" x14ac:dyDescent="0.25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3.2" x14ac:dyDescent="0.25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3.2" x14ac:dyDescent="0.25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3.2" x14ac:dyDescent="0.25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3.2" x14ac:dyDescent="0.25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3.2" x14ac:dyDescent="0.25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3.2" x14ac:dyDescent="0.25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3.2" x14ac:dyDescent="0.25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3.2" x14ac:dyDescent="0.25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3.2" x14ac:dyDescent="0.25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3.2" x14ac:dyDescent="0.25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3.2" x14ac:dyDescent="0.25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3.2" x14ac:dyDescent="0.25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3.2" x14ac:dyDescent="0.25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3.2" x14ac:dyDescent="0.25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3.2" x14ac:dyDescent="0.25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3.2" x14ac:dyDescent="0.25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3.2" x14ac:dyDescent="0.25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1:26" ht="13.2" x14ac:dyDescent="0.25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3.2" x14ac:dyDescent="0.25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3.2" x14ac:dyDescent="0.25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3.2" x14ac:dyDescent="0.25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3.2" x14ac:dyDescent="0.25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3.2" x14ac:dyDescent="0.2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1:26" ht="13.2" x14ac:dyDescent="0.25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3.2" x14ac:dyDescent="0.25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3.2" x14ac:dyDescent="0.25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3.2" x14ac:dyDescent="0.25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3.2" x14ac:dyDescent="0.25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3.2" x14ac:dyDescent="0.25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3.2" x14ac:dyDescent="0.25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3.2" x14ac:dyDescent="0.25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3.2" x14ac:dyDescent="0.25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3.2" x14ac:dyDescent="0.2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3.2" x14ac:dyDescent="0.25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3.2" x14ac:dyDescent="0.25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3.2" x14ac:dyDescent="0.25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3.2" x14ac:dyDescent="0.25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3.2" x14ac:dyDescent="0.25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3.2" x14ac:dyDescent="0.25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3.2" x14ac:dyDescent="0.25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3.2" x14ac:dyDescent="0.25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3.2" x14ac:dyDescent="0.25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3.2" x14ac:dyDescent="0.2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3.2" x14ac:dyDescent="0.25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3.2" x14ac:dyDescent="0.25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3.2" x14ac:dyDescent="0.25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3.2" x14ac:dyDescent="0.25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3.2" x14ac:dyDescent="0.25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3.2" x14ac:dyDescent="0.25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3.2" x14ac:dyDescent="0.25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3.2" x14ac:dyDescent="0.25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3.2" x14ac:dyDescent="0.25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3.2" x14ac:dyDescent="0.25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3.2" x14ac:dyDescent="0.25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3.2" x14ac:dyDescent="0.25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3.2" x14ac:dyDescent="0.25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3.2" x14ac:dyDescent="0.25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3.2" x14ac:dyDescent="0.25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3.2" x14ac:dyDescent="0.25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3.2" x14ac:dyDescent="0.25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3.2" x14ac:dyDescent="0.25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3.2" x14ac:dyDescent="0.25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3.2" x14ac:dyDescent="0.2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3.2" x14ac:dyDescent="0.25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3.2" x14ac:dyDescent="0.25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3.2" x14ac:dyDescent="0.25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3.2" x14ac:dyDescent="0.25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3.2" x14ac:dyDescent="0.25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3.2" x14ac:dyDescent="0.25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3.2" x14ac:dyDescent="0.25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3.2" x14ac:dyDescent="0.25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3.2" x14ac:dyDescent="0.25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3.2" x14ac:dyDescent="0.2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3.2" x14ac:dyDescent="0.25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3.2" x14ac:dyDescent="0.25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3.2" x14ac:dyDescent="0.25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3.2" x14ac:dyDescent="0.25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3.2" x14ac:dyDescent="0.25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3.2" x14ac:dyDescent="0.25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3.2" x14ac:dyDescent="0.25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3.2" x14ac:dyDescent="0.25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1:26" ht="13.2" x14ac:dyDescent="0.25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3.2" x14ac:dyDescent="0.25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3.2" x14ac:dyDescent="0.25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3.2" x14ac:dyDescent="0.25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3.2" x14ac:dyDescent="0.25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3.2" x14ac:dyDescent="0.25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1:26" ht="13.2" x14ac:dyDescent="0.25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3.2" x14ac:dyDescent="0.25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3.2" x14ac:dyDescent="0.25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3.2" x14ac:dyDescent="0.25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3.2" x14ac:dyDescent="0.25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3.2" x14ac:dyDescent="0.25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3.2" x14ac:dyDescent="0.25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3.2" x14ac:dyDescent="0.25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3.2" x14ac:dyDescent="0.25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3.2" x14ac:dyDescent="0.25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3.2" x14ac:dyDescent="0.25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3.2" x14ac:dyDescent="0.25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3.2" x14ac:dyDescent="0.25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3.2" x14ac:dyDescent="0.25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3.2" x14ac:dyDescent="0.25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3.2" x14ac:dyDescent="0.25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3.2" x14ac:dyDescent="0.25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3.2" x14ac:dyDescent="0.25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3.2" x14ac:dyDescent="0.25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3.2" x14ac:dyDescent="0.25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3.2" x14ac:dyDescent="0.25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3.2" x14ac:dyDescent="0.25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3.2" x14ac:dyDescent="0.25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3.2" x14ac:dyDescent="0.25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3.2" x14ac:dyDescent="0.25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3.2" x14ac:dyDescent="0.25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3.2" x14ac:dyDescent="0.25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3.2" x14ac:dyDescent="0.25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3.2" x14ac:dyDescent="0.25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3.2" x14ac:dyDescent="0.25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3.2" x14ac:dyDescent="0.25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3.2" x14ac:dyDescent="0.25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3.2" x14ac:dyDescent="0.25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3.2" x14ac:dyDescent="0.25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3.2" x14ac:dyDescent="0.25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3.2" x14ac:dyDescent="0.25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3.2" x14ac:dyDescent="0.25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3.2" x14ac:dyDescent="0.25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3.2" x14ac:dyDescent="0.25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3.2" x14ac:dyDescent="0.25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3.2" x14ac:dyDescent="0.25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3.2" x14ac:dyDescent="0.25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3.2" x14ac:dyDescent="0.25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3.2" x14ac:dyDescent="0.25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3.2" x14ac:dyDescent="0.25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3.2" x14ac:dyDescent="0.25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3.2" x14ac:dyDescent="0.25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3.2" x14ac:dyDescent="0.25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3.2" x14ac:dyDescent="0.25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3.2" x14ac:dyDescent="0.25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3.2" x14ac:dyDescent="0.25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3.2" x14ac:dyDescent="0.25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3.2" x14ac:dyDescent="0.25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3.2" x14ac:dyDescent="0.25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3.2" x14ac:dyDescent="0.25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3.2" x14ac:dyDescent="0.25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3.2" x14ac:dyDescent="0.25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1:26" ht="13.2" x14ac:dyDescent="0.25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3.2" x14ac:dyDescent="0.25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3.2" x14ac:dyDescent="0.25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3.2" x14ac:dyDescent="0.25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3.2" x14ac:dyDescent="0.25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3.2" x14ac:dyDescent="0.25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1:26" ht="13.2" x14ac:dyDescent="0.25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3.2" x14ac:dyDescent="0.25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3.2" x14ac:dyDescent="0.25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3.2" x14ac:dyDescent="0.25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3.2" x14ac:dyDescent="0.25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3.2" x14ac:dyDescent="0.25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3.2" x14ac:dyDescent="0.25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3.2" x14ac:dyDescent="0.25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3.2" x14ac:dyDescent="0.25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3.2" x14ac:dyDescent="0.25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3.2" x14ac:dyDescent="0.25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3.2" x14ac:dyDescent="0.25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3.2" x14ac:dyDescent="0.25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3.2" x14ac:dyDescent="0.25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3.2" x14ac:dyDescent="0.25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3.2" x14ac:dyDescent="0.25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3.2" x14ac:dyDescent="0.25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3.2" x14ac:dyDescent="0.25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3.2" x14ac:dyDescent="0.25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3.2" x14ac:dyDescent="0.25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3.2" x14ac:dyDescent="0.25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3.2" x14ac:dyDescent="0.25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3.2" x14ac:dyDescent="0.25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3.2" x14ac:dyDescent="0.25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3.2" x14ac:dyDescent="0.25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3.2" x14ac:dyDescent="0.2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3.2" x14ac:dyDescent="0.2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1:26" ht="13.2" x14ac:dyDescent="0.2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1:26" ht="13.2" x14ac:dyDescent="0.25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1:26" ht="13.2" x14ac:dyDescent="0.25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1:26" ht="13.2" x14ac:dyDescent="0.25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1:26" ht="13.2" x14ac:dyDescent="0.25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1:26" ht="13.2" x14ac:dyDescent="0.25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1:26" ht="13.2" x14ac:dyDescent="0.25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1:26" ht="13.2" x14ac:dyDescent="0.25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1:26" ht="13.2" x14ac:dyDescent="0.25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1:26" ht="13.2" x14ac:dyDescent="0.25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1:26" ht="13.2" x14ac:dyDescent="0.25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1:26" ht="13.2" x14ac:dyDescent="0.25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1:26" ht="13.2" x14ac:dyDescent="0.25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1:26" ht="13.2" x14ac:dyDescent="0.25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1:26" ht="13.2" x14ac:dyDescent="0.25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1:26" ht="13.2" x14ac:dyDescent="0.25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1:26" ht="13.2" x14ac:dyDescent="0.25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1:26" ht="13.2" x14ac:dyDescent="0.25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1:26" ht="13.2" x14ac:dyDescent="0.25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1:26" ht="13.2" x14ac:dyDescent="0.25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1:26" ht="13.2" x14ac:dyDescent="0.25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1:26" ht="13.2" x14ac:dyDescent="0.25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1:26" ht="13.2" x14ac:dyDescent="0.25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1:26" ht="13.2" x14ac:dyDescent="0.25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1:26" ht="13.2" x14ac:dyDescent="0.25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1:26" ht="13.2" x14ac:dyDescent="0.25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1:26" ht="13.2" x14ac:dyDescent="0.25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1:26" ht="13.2" x14ac:dyDescent="0.25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1:26" ht="13.2" x14ac:dyDescent="0.25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1:26" ht="13.2" x14ac:dyDescent="0.25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1:26" ht="13.2" x14ac:dyDescent="0.25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1:26" ht="13.2" x14ac:dyDescent="0.25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1:26" ht="13.2" x14ac:dyDescent="0.25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1:26" ht="13.2" x14ac:dyDescent="0.25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1:26" ht="13.2" x14ac:dyDescent="0.25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1:26" ht="13.2" x14ac:dyDescent="0.25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1:26" ht="13.2" x14ac:dyDescent="0.25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1:26" ht="13.2" x14ac:dyDescent="0.25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3.2" x14ac:dyDescent="0.25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3.2" x14ac:dyDescent="0.25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1:26" ht="13.2" x14ac:dyDescent="0.25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1:26" ht="13.2" x14ac:dyDescent="0.25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1:26" ht="13.2" x14ac:dyDescent="0.25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1:26" ht="13.2" x14ac:dyDescent="0.25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1:26" ht="13.2" x14ac:dyDescent="0.25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1:26" ht="13.2" x14ac:dyDescent="0.25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1:26" ht="13.2" x14ac:dyDescent="0.25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1:26" ht="13.2" x14ac:dyDescent="0.25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1:26" ht="13.2" x14ac:dyDescent="0.25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1:26" ht="13.2" x14ac:dyDescent="0.25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1:26" ht="13.2" x14ac:dyDescent="0.25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1:26" ht="13.2" x14ac:dyDescent="0.25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1:26" ht="13.2" x14ac:dyDescent="0.25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1:26" ht="13.2" x14ac:dyDescent="0.25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1:26" ht="13.2" x14ac:dyDescent="0.25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1:26" ht="13.2" x14ac:dyDescent="0.25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1:26" ht="13.2" x14ac:dyDescent="0.25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1:26" ht="13.2" x14ac:dyDescent="0.25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1:26" ht="13.2" x14ac:dyDescent="0.25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1:26" ht="13.2" x14ac:dyDescent="0.25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1:26" ht="13.2" x14ac:dyDescent="0.25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1:26" ht="13.2" x14ac:dyDescent="0.25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1:26" ht="13.2" x14ac:dyDescent="0.25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1:26" ht="13.2" x14ac:dyDescent="0.25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1:26" ht="13.2" x14ac:dyDescent="0.25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1:26" ht="13.2" x14ac:dyDescent="0.25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1:26" ht="13.2" x14ac:dyDescent="0.25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1:26" ht="13.2" x14ac:dyDescent="0.25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1:26" ht="13.2" x14ac:dyDescent="0.25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1:26" ht="13.2" x14ac:dyDescent="0.25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1:26" ht="13.2" x14ac:dyDescent="0.25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1:26" ht="13.2" x14ac:dyDescent="0.25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1:26" ht="13.2" x14ac:dyDescent="0.25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1:26" ht="13.2" x14ac:dyDescent="0.25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1:26" ht="13.2" x14ac:dyDescent="0.25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1:26" ht="13.2" x14ac:dyDescent="0.25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1:26" ht="13.2" x14ac:dyDescent="0.25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1:26" ht="13.2" x14ac:dyDescent="0.25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1:26" ht="13.2" x14ac:dyDescent="0.25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1:26" ht="13.2" x14ac:dyDescent="0.25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1:26" ht="13.2" x14ac:dyDescent="0.25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1:26" ht="13.2" x14ac:dyDescent="0.25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1:26" ht="13.2" x14ac:dyDescent="0.25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1:26" ht="13.2" x14ac:dyDescent="0.25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1:26" ht="13.2" x14ac:dyDescent="0.25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1:26" ht="13.2" x14ac:dyDescent="0.25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1:26" ht="13.2" x14ac:dyDescent="0.25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1:26" ht="13.2" x14ac:dyDescent="0.25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1:26" ht="13.2" x14ac:dyDescent="0.25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1:26" ht="13.2" x14ac:dyDescent="0.25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1:26" ht="13.2" x14ac:dyDescent="0.25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1:26" ht="13.2" x14ac:dyDescent="0.25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1:26" ht="13.2" x14ac:dyDescent="0.25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1:26" ht="13.2" x14ac:dyDescent="0.25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1:26" ht="13.2" x14ac:dyDescent="0.25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1:26" ht="13.2" x14ac:dyDescent="0.25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1:26" ht="13.2" x14ac:dyDescent="0.25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1:26" ht="13.2" x14ac:dyDescent="0.25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1:26" ht="13.2" x14ac:dyDescent="0.25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1:26" ht="13.2" x14ac:dyDescent="0.25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1:26" ht="13.2" x14ac:dyDescent="0.25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1:26" ht="13.2" x14ac:dyDescent="0.25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1:26" ht="13.2" x14ac:dyDescent="0.25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1:26" ht="13.2" x14ac:dyDescent="0.25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1:26" ht="13.2" x14ac:dyDescent="0.25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1:26" ht="13.2" x14ac:dyDescent="0.25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1:26" ht="13.2" x14ac:dyDescent="0.25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1:26" ht="13.2" x14ac:dyDescent="0.25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1:26" ht="13.2" x14ac:dyDescent="0.25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1:26" ht="13.2" x14ac:dyDescent="0.25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1:26" ht="13.2" x14ac:dyDescent="0.25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1:26" ht="13.2" x14ac:dyDescent="0.25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1:26" ht="13.2" x14ac:dyDescent="0.25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1:26" ht="13.2" x14ac:dyDescent="0.25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1:26" ht="13.2" x14ac:dyDescent="0.25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1:26" ht="13.2" x14ac:dyDescent="0.25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1:26" ht="13.2" x14ac:dyDescent="0.25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1:26" ht="13.2" x14ac:dyDescent="0.25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1:26" ht="13.2" x14ac:dyDescent="0.25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1:26" ht="13.2" x14ac:dyDescent="0.25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1:26" ht="13.2" x14ac:dyDescent="0.25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1:26" ht="13.2" x14ac:dyDescent="0.25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1:26" ht="13.2" x14ac:dyDescent="0.25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1:26" ht="13.2" x14ac:dyDescent="0.25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1:26" ht="13.2" x14ac:dyDescent="0.25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1:26" ht="13.2" x14ac:dyDescent="0.25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1:26" ht="13.2" x14ac:dyDescent="0.25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1:26" ht="13.2" x14ac:dyDescent="0.25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1:26" ht="13.2" x14ac:dyDescent="0.25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1:26" ht="13.2" x14ac:dyDescent="0.25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1:26" ht="13.2" x14ac:dyDescent="0.25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1:26" ht="13.2" x14ac:dyDescent="0.25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1:26" ht="13.2" x14ac:dyDescent="0.25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1:26" ht="13.2" x14ac:dyDescent="0.25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1:26" ht="13.2" x14ac:dyDescent="0.25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1:26" ht="13.2" x14ac:dyDescent="0.25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1:26" ht="13.2" x14ac:dyDescent="0.25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1:26" ht="13.2" x14ac:dyDescent="0.25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1:26" ht="13.2" x14ac:dyDescent="0.25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1:26" ht="13.2" x14ac:dyDescent="0.25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1:26" ht="13.2" x14ac:dyDescent="0.25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1:26" ht="13.2" x14ac:dyDescent="0.25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1:26" ht="13.2" x14ac:dyDescent="0.25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1:26" ht="13.2" x14ac:dyDescent="0.25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1:26" ht="13.2" x14ac:dyDescent="0.25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1:26" ht="13.2" x14ac:dyDescent="0.25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1:26" ht="13.2" x14ac:dyDescent="0.25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1:26" ht="13.2" x14ac:dyDescent="0.25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3.2" x14ac:dyDescent="0.25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1:26" ht="13.2" x14ac:dyDescent="0.25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1:26" ht="13.2" x14ac:dyDescent="0.25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1:26" ht="13.2" x14ac:dyDescent="0.25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1:26" ht="13.2" x14ac:dyDescent="0.25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1:26" ht="13.2" x14ac:dyDescent="0.25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1:26" ht="13.2" x14ac:dyDescent="0.25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1:26" ht="13.2" x14ac:dyDescent="0.25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1:26" ht="13.2" x14ac:dyDescent="0.25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1:26" ht="13.2" x14ac:dyDescent="0.25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1:26" ht="13.2" x14ac:dyDescent="0.25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3.2" x14ac:dyDescent="0.25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1:26" ht="13.2" x14ac:dyDescent="0.25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1:26" ht="13.2" x14ac:dyDescent="0.25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1:26" ht="13.2" x14ac:dyDescent="0.25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1:26" ht="13.2" x14ac:dyDescent="0.25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1:26" ht="13.2" x14ac:dyDescent="0.25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1:26" ht="13.2" x14ac:dyDescent="0.25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1:26" ht="13.2" x14ac:dyDescent="0.25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1:26" ht="13.2" x14ac:dyDescent="0.25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1:26" ht="13.2" x14ac:dyDescent="0.25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1:26" ht="13.2" x14ac:dyDescent="0.25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3.2" x14ac:dyDescent="0.25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1:26" ht="13.2" x14ac:dyDescent="0.25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1:26" ht="13.2" x14ac:dyDescent="0.25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1:26" ht="13.2" x14ac:dyDescent="0.25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1:26" ht="13.2" x14ac:dyDescent="0.25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1:26" ht="13.2" x14ac:dyDescent="0.25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1:26" ht="13.2" x14ac:dyDescent="0.25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1:26" ht="13.2" x14ac:dyDescent="0.25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1:26" ht="13.2" x14ac:dyDescent="0.25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1:26" ht="13.2" x14ac:dyDescent="0.25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1:26" ht="13.2" x14ac:dyDescent="0.25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1:26" ht="13.2" x14ac:dyDescent="0.25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1:26" ht="13.2" x14ac:dyDescent="0.25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1:26" ht="13.2" x14ac:dyDescent="0.25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1:26" ht="13.2" x14ac:dyDescent="0.25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1:26" ht="13.2" x14ac:dyDescent="0.25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1:26" ht="13.2" x14ac:dyDescent="0.25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1:26" ht="13.2" x14ac:dyDescent="0.25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1:26" ht="13.2" x14ac:dyDescent="0.25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1:26" ht="13.2" x14ac:dyDescent="0.25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1:26" ht="13.2" x14ac:dyDescent="0.25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spans="1:26" ht="13.2" x14ac:dyDescent="0.25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spans="1:26" ht="13.2" x14ac:dyDescent="0.25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spans="1:26" ht="13.2" x14ac:dyDescent="0.25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spans="1:26" ht="13.2" x14ac:dyDescent="0.25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spans="1:26" ht="13.2" x14ac:dyDescent="0.25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spans="1:26" ht="13.2" x14ac:dyDescent="0.25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spans="1:26" ht="13.2" x14ac:dyDescent="0.25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spans="1:26" ht="13.2" x14ac:dyDescent="0.25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spans="1:26" ht="13.2" x14ac:dyDescent="0.25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spans="1:26" ht="13.2" x14ac:dyDescent="0.25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spans="1:26" ht="13.2" x14ac:dyDescent="0.25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spans="1:26" ht="13.2" x14ac:dyDescent="0.25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spans="1:26" ht="13.2" x14ac:dyDescent="0.25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spans="1:26" ht="13.2" x14ac:dyDescent="0.25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spans="1:26" ht="13.2" x14ac:dyDescent="0.25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spans="1:26" ht="13.2" x14ac:dyDescent="0.25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spans="1:26" ht="13.2" x14ac:dyDescent="0.25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spans="1:26" ht="13.2" x14ac:dyDescent="0.25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spans="1:26" ht="13.2" x14ac:dyDescent="0.25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spans="1:26" ht="13.2" x14ac:dyDescent="0.25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spans="1:26" ht="13.2" x14ac:dyDescent="0.25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spans="1:26" ht="13.2" x14ac:dyDescent="0.25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spans="1:26" ht="13.2" x14ac:dyDescent="0.25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spans="1:26" ht="13.2" x14ac:dyDescent="0.25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spans="1:26" ht="13.2" x14ac:dyDescent="0.25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spans="1:26" ht="13.2" x14ac:dyDescent="0.25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spans="1:26" ht="13.2" x14ac:dyDescent="0.25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spans="1:26" ht="13.2" x14ac:dyDescent="0.25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spans="1:26" ht="13.2" x14ac:dyDescent="0.25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spans="1:26" ht="13.2" x14ac:dyDescent="0.25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spans="1:26" ht="13.2" x14ac:dyDescent="0.25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spans="1:26" ht="13.2" x14ac:dyDescent="0.25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spans="1:26" ht="13.2" x14ac:dyDescent="0.25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spans="1:26" ht="13.2" x14ac:dyDescent="0.25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spans="1:26" ht="13.2" x14ac:dyDescent="0.25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spans="1:26" ht="13.2" x14ac:dyDescent="0.25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spans="1:26" ht="13.2" x14ac:dyDescent="0.25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spans="1:26" ht="13.2" x14ac:dyDescent="0.25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spans="1:26" ht="13.2" x14ac:dyDescent="0.25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spans="1:26" ht="13.2" x14ac:dyDescent="0.25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spans="1:26" ht="13.2" x14ac:dyDescent="0.25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spans="1:26" ht="13.2" x14ac:dyDescent="0.25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spans="1:26" ht="13.2" x14ac:dyDescent="0.25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spans="1:26" ht="13.2" x14ac:dyDescent="0.25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spans="1:26" ht="13.2" x14ac:dyDescent="0.25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spans="1:26" ht="13.2" x14ac:dyDescent="0.25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spans="1:26" ht="13.2" x14ac:dyDescent="0.25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spans="1:26" ht="13.2" x14ac:dyDescent="0.25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spans="1:26" ht="13.2" x14ac:dyDescent="0.25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spans="1:26" ht="13.2" x14ac:dyDescent="0.25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spans="1:26" ht="13.2" x14ac:dyDescent="0.25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spans="1:26" ht="13.2" x14ac:dyDescent="0.25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spans="1:26" ht="13.2" x14ac:dyDescent="0.25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spans="1:26" ht="13.2" x14ac:dyDescent="0.25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spans="1:26" ht="13.2" x14ac:dyDescent="0.25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spans="1:26" ht="13.2" x14ac:dyDescent="0.25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spans="1:26" ht="13.2" x14ac:dyDescent="0.25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spans="1:26" ht="13.2" x14ac:dyDescent="0.25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spans="1:26" ht="13.2" x14ac:dyDescent="0.25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spans="1:26" ht="13.2" x14ac:dyDescent="0.25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spans="1:26" ht="13.2" x14ac:dyDescent="0.25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spans="1:26" ht="13.2" x14ac:dyDescent="0.25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spans="1:26" ht="13.2" x14ac:dyDescent="0.25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spans="1:26" ht="13.2" x14ac:dyDescent="0.25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spans="1:26" ht="13.2" x14ac:dyDescent="0.25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spans="1:26" ht="13.2" x14ac:dyDescent="0.25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spans="1:26" ht="13.2" x14ac:dyDescent="0.25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spans="1:26" ht="13.2" x14ac:dyDescent="0.25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spans="1:26" ht="13.2" x14ac:dyDescent="0.25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spans="1:26" ht="13.2" x14ac:dyDescent="0.25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spans="1:26" ht="13.2" x14ac:dyDescent="0.25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spans="1:26" ht="13.2" x14ac:dyDescent="0.25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spans="1:26" ht="13.2" x14ac:dyDescent="0.25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spans="1:26" ht="13.2" x14ac:dyDescent="0.25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spans="1:26" ht="13.2" x14ac:dyDescent="0.25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spans="1:26" ht="13.2" x14ac:dyDescent="0.25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spans="1:26" ht="13.2" x14ac:dyDescent="0.25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spans="1:26" ht="13.2" x14ac:dyDescent="0.25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spans="1:26" ht="13.2" x14ac:dyDescent="0.25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spans="1:26" ht="13.2" x14ac:dyDescent="0.25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spans="1:26" ht="13.2" x14ac:dyDescent="0.25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spans="1:26" ht="13.2" x14ac:dyDescent="0.25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spans="1:26" ht="13.2" x14ac:dyDescent="0.25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spans="1:26" ht="13.2" x14ac:dyDescent="0.25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spans="1:26" ht="13.2" x14ac:dyDescent="0.25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spans="1:26" ht="13.2" x14ac:dyDescent="0.25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spans="1:26" ht="13.2" x14ac:dyDescent="0.25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spans="1:26" ht="13.2" x14ac:dyDescent="0.25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spans="1:26" ht="13.2" x14ac:dyDescent="0.25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spans="1:26" ht="13.2" x14ac:dyDescent="0.25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spans="1:26" ht="13.2" x14ac:dyDescent="0.25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spans="1:26" ht="13.2" x14ac:dyDescent="0.25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spans="1:26" ht="13.2" x14ac:dyDescent="0.25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spans="1:26" ht="13.2" x14ac:dyDescent="0.25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spans="1:26" ht="13.2" x14ac:dyDescent="0.25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spans="1:26" ht="13.2" x14ac:dyDescent="0.25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spans="1:26" ht="13.2" x14ac:dyDescent="0.25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spans="1:26" ht="13.2" x14ac:dyDescent="0.25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spans="1:26" ht="13.2" x14ac:dyDescent="0.25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spans="1:26" ht="13.2" x14ac:dyDescent="0.25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spans="1:26" ht="13.2" x14ac:dyDescent="0.25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spans="1:26" ht="13.2" x14ac:dyDescent="0.25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spans="1:26" ht="13.2" x14ac:dyDescent="0.25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spans="1:26" ht="13.2" x14ac:dyDescent="0.25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spans="1:26" ht="13.2" x14ac:dyDescent="0.25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spans="1:26" ht="13.2" x14ac:dyDescent="0.25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spans="1:26" ht="13.2" x14ac:dyDescent="0.25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spans="1:26" ht="13.2" x14ac:dyDescent="0.25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spans="1:26" ht="13.2" x14ac:dyDescent="0.25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spans="1:26" ht="13.2" x14ac:dyDescent="0.25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spans="1:26" ht="13.2" x14ac:dyDescent="0.25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spans="1:26" ht="13.2" x14ac:dyDescent="0.25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spans="1:26" ht="13.2" x14ac:dyDescent="0.25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spans="1:26" ht="13.2" x14ac:dyDescent="0.25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spans="1:26" ht="13.2" x14ac:dyDescent="0.25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spans="1:26" ht="13.2" x14ac:dyDescent="0.25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spans="1:26" ht="13.2" x14ac:dyDescent="0.25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spans="1:26" ht="13.2" x14ac:dyDescent="0.25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spans="1:26" ht="13.2" x14ac:dyDescent="0.25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spans="1:26" ht="13.2" x14ac:dyDescent="0.25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spans="1:26" ht="13.2" x14ac:dyDescent="0.25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spans="1:26" ht="13.2" x14ac:dyDescent="0.25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spans="1:26" ht="13.2" x14ac:dyDescent="0.25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spans="1:26" ht="13.2" x14ac:dyDescent="0.25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spans="1:26" ht="13.2" x14ac:dyDescent="0.25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spans="1:26" ht="13.2" x14ac:dyDescent="0.25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spans="1:26" ht="13.2" x14ac:dyDescent="0.25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spans="1:26" ht="13.2" x14ac:dyDescent="0.25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spans="1:26" ht="13.2" x14ac:dyDescent="0.25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spans="1:26" ht="13.2" x14ac:dyDescent="0.25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spans="1:26" ht="13.2" x14ac:dyDescent="0.25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spans="1:26" ht="13.2" x14ac:dyDescent="0.25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spans="1:26" ht="13.2" x14ac:dyDescent="0.25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spans="1:26" ht="13.2" x14ac:dyDescent="0.25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spans="1:26" ht="13.2" x14ac:dyDescent="0.25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spans="1:26" ht="13.2" x14ac:dyDescent="0.25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spans="1:26" ht="13.2" x14ac:dyDescent="0.25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spans="1:26" ht="13.2" x14ac:dyDescent="0.25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spans="1:26" ht="13.2" x14ac:dyDescent="0.25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spans="1:26" ht="13.2" x14ac:dyDescent="0.25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spans="1:26" ht="13.2" x14ac:dyDescent="0.25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spans="1:26" ht="13.2" x14ac:dyDescent="0.25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spans="1:26" ht="13.2" x14ac:dyDescent="0.25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spans="1:26" ht="13.2" x14ac:dyDescent="0.25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spans="1:26" ht="13.2" x14ac:dyDescent="0.25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spans="1:26" ht="13.2" x14ac:dyDescent="0.25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spans="1:26" ht="13.2" x14ac:dyDescent="0.25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spans="1:26" ht="13.2" x14ac:dyDescent="0.25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spans="1:26" ht="13.2" x14ac:dyDescent="0.25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spans="1:26" ht="13.2" x14ac:dyDescent="0.25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spans="1:26" ht="13.2" x14ac:dyDescent="0.25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spans="1:26" ht="13.2" x14ac:dyDescent="0.25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spans="1:26" ht="13.2" x14ac:dyDescent="0.25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spans="1:26" ht="13.2" x14ac:dyDescent="0.25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spans="1:26" ht="13.2" x14ac:dyDescent="0.25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spans="1:26" ht="13.2" x14ac:dyDescent="0.25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spans="1:26" ht="13.2" x14ac:dyDescent="0.25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spans="1:26" ht="13.2" x14ac:dyDescent="0.25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spans="1:26" ht="13.2" x14ac:dyDescent="0.25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spans="1:26" ht="13.2" x14ac:dyDescent="0.25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spans="1:26" ht="13.2" x14ac:dyDescent="0.25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spans="1:26" ht="13.2" x14ac:dyDescent="0.25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spans="1:26" ht="13.2" x14ac:dyDescent="0.25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spans="1:26" ht="13.2" x14ac:dyDescent="0.25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spans="1:26" ht="13.2" x14ac:dyDescent="0.25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spans="1:26" ht="13.2" x14ac:dyDescent="0.25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spans="1:26" ht="13.2" x14ac:dyDescent="0.25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spans="1:26" ht="13.2" x14ac:dyDescent="0.25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spans="1:26" ht="13.2" x14ac:dyDescent="0.25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spans="1:26" ht="13.2" x14ac:dyDescent="0.25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spans="1:26" ht="13.2" x14ac:dyDescent="0.25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spans="1:26" ht="13.2" x14ac:dyDescent="0.25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spans="1:26" ht="13.2" x14ac:dyDescent="0.25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spans="1:26" ht="13.2" x14ac:dyDescent="0.25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spans="1:26" ht="13.2" x14ac:dyDescent="0.25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spans="1:26" ht="13.2" x14ac:dyDescent="0.25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spans="1:26" ht="13.2" x14ac:dyDescent="0.25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spans="1:26" ht="13.2" x14ac:dyDescent="0.25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spans="1:26" ht="13.2" x14ac:dyDescent="0.25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spans="1:26" ht="13.2" x14ac:dyDescent="0.25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spans="1:26" ht="13.2" x14ac:dyDescent="0.25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spans="1:26" ht="13.2" x14ac:dyDescent="0.25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spans="1:26" ht="13.2" x14ac:dyDescent="0.25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spans="1:26" ht="13.2" x14ac:dyDescent="0.25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spans="1:26" ht="13.2" x14ac:dyDescent="0.25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spans="1:26" ht="13.2" x14ac:dyDescent="0.25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spans="1:26" ht="13.2" x14ac:dyDescent="0.25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spans="1:26" ht="13.2" x14ac:dyDescent="0.25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spans="1:26" ht="13.2" x14ac:dyDescent="0.25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spans="1:26" ht="13.2" x14ac:dyDescent="0.25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spans="1:26" ht="13.2" x14ac:dyDescent="0.25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spans="1:26" ht="13.2" x14ac:dyDescent="0.25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spans="1:26" ht="13.2" x14ac:dyDescent="0.25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spans="1:26" ht="13.2" x14ac:dyDescent="0.25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spans="1:26" ht="13.2" x14ac:dyDescent="0.25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spans="1:26" ht="13.2" x14ac:dyDescent="0.25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spans="1:26" ht="13.2" x14ac:dyDescent="0.25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spans="1:26" ht="13.2" x14ac:dyDescent="0.25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spans="1:26" ht="13.2" x14ac:dyDescent="0.25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spans="1:26" ht="13.2" x14ac:dyDescent="0.25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spans="1:26" ht="13.2" x14ac:dyDescent="0.25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spans="1:26" ht="13.2" x14ac:dyDescent="0.25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spans="1:26" ht="13.2" x14ac:dyDescent="0.25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spans="1:26" ht="13.2" x14ac:dyDescent="0.25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spans="1:26" ht="13.2" x14ac:dyDescent="0.25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spans="1:26" ht="13.2" x14ac:dyDescent="0.25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spans="1:26" ht="13.2" x14ac:dyDescent="0.25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spans="1:26" ht="13.2" x14ac:dyDescent="0.25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spans="1:26" ht="13.2" x14ac:dyDescent="0.25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spans="1:26" ht="13.2" x14ac:dyDescent="0.25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spans="1:26" ht="13.2" x14ac:dyDescent="0.25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spans="1:26" ht="13.2" x14ac:dyDescent="0.25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spans="1:26" ht="13.2" x14ac:dyDescent="0.25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spans="1:26" ht="13.2" x14ac:dyDescent="0.25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spans="1:26" ht="13.2" x14ac:dyDescent="0.25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spans="1:26" ht="13.2" x14ac:dyDescent="0.25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spans="1:26" ht="13.2" x14ac:dyDescent="0.25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spans="1:26" ht="13.2" x14ac:dyDescent="0.25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spans="1:26" ht="13.2" x14ac:dyDescent="0.25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spans="1:26" ht="13.2" x14ac:dyDescent="0.25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spans="1:26" ht="13.2" x14ac:dyDescent="0.25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spans="1:26" ht="13.2" x14ac:dyDescent="0.25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spans="1:26" ht="13.2" x14ac:dyDescent="0.25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spans="1:26" ht="13.2" x14ac:dyDescent="0.25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spans="1:26" ht="13.2" x14ac:dyDescent="0.25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spans="1:26" ht="13.2" x14ac:dyDescent="0.25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spans="1:26" ht="13.2" x14ac:dyDescent="0.25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spans="1:26" ht="13.2" x14ac:dyDescent="0.25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spans="1:26" ht="13.2" x14ac:dyDescent="0.25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spans="1:26" ht="13.2" x14ac:dyDescent="0.25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spans="1:26" ht="13.2" x14ac:dyDescent="0.25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spans="1:26" ht="13.2" x14ac:dyDescent="0.25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spans="1:26" ht="13.2" x14ac:dyDescent="0.25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spans="1:26" ht="13.2" x14ac:dyDescent="0.25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spans="1:26" ht="13.2" x14ac:dyDescent="0.25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spans="1:26" ht="13.2" x14ac:dyDescent="0.25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spans="1:26" ht="13.2" x14ac:dyDescent="0.25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spans="1:26" ht="13.2" x14ac:dyDescent="0.25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spans="1:26" ht="13.2" x14ac:dyDescent="0.25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spans="1:26" ht="13.2" x14ac:dyDescent="0.25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spans="1:26" ht="13.2" x14ac:dyDescent="0.25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spans="1:26" ht="13.2" x14ac:dyDescent="0.25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spans="1:26" ht="13.2" x14ac:dyDescent="0.25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spans="1:26" ht="13.2" x14ac:dyDescent="0.25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spans="1:26" ht="13.2" x14ac:dyDescent="0.25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spans="1:26" ht="13.2" x14ac:dyDescent="0.25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spans="1:26" ht="13.2" x14ac:dyDescent="0.25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spans="1:26" ht="13.2" x14ac:dyDescent="0.25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spans="1:26" ht="13.2" x14ac:dyDescent="0.25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spans="1:26" ht="13.2" x14ac:dyDescent="0.25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spans="1:26" ht="13.2" x14ac:dyDescent="0.25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spans="1:26" ht="13.2" x14ac:dyDescent="0.25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spans="1:26" ht="13.2" x14ac:dyDescent="0.25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spans="1:26" ht="13.2" x14ac:dyDescent="0.25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spans="1:26" ht="13.2" x14ac:dyDescent="0.25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spans="1:26" ht="13.2" x14ac:dyDescent="0.25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spans="1:26" ht="13.2" x14ac:dyDescent="0.25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spans="1:26" ht="13.2" x14ac:dyDescent="0.25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spans="1:26" ht="13.2" x14ac:dyDescent="0.25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spans="1:26" ht="13.2" x14ac:dyDescent="0.25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spans="1:26" ht="13.2" x14ac:dyDescent="0.25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spans="1:26" ht="13.2" x14ac:dyDescent="0.25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spans="1:26" ht="13.2" x14ac:dyDescent="0.25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spans="1:26" ht="13.2" x14ac:dyDescent="0.25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spans="1:26" ht="13.2" x14ac:dyDescent="0.25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spans="1:26" ht="13.2" x14ac:dyDescent="0.25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spans="1:26" ht="13.2" x14ac:dyDescent="0.25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spans="1:26" ht="13.2" x14ac:dyDescent="0.25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spans="1:26" ht="13.2" x14ac:dyDescent="0.25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spans="1:26" ht="13.2" x14ac:dyDescent="0.25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spans="1:26" ht="13.2" x14ac:dyDescent="0.25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spans="1:26" ht="13.2" x14ac:dyDescent="0.25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spans="1:26" ht="13.2" x14ac:dyDescent="0.25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spans="1:26" ht="13.2" x14ac:dyDescent="0.25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spans="1:26" ht="13.2" x14ac:dyDescent="0.25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spans="1:26" ht="13.2" x14ac:dyDescent="0.25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spans="1:26" ht="13.2" x14ac:dyDescent="0.25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spans="1:26" ht="13.2" x14ac:dyDescent="0.25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spans="1:26" ht="13.2" x14ac:dyDescent="0.25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spans="1:26" ht="13.2" x14ac:dyDescent="0.25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spans="1:26" ht="13.2" x14ac:dyDescent="0.25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spans="1:26" ht="13.2" x14ac:dyDescent="0.25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spans="1:26" ht="13.2" x14ac:dyDescent="0.25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spans="1:26" ht="13.2" x14ac:dyDescent="0.25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spans="1:26" ht="13.2" x14ac:dyDescent="0.25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spans="1:26" ht="13.2" x14ac:dyDescent="0.25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spans="1:26" ht="13.2" x14ac:dyDescent="0.25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spans="1:26" ht="13.2" x14ac:dyDescent="0.25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spans="1:26" ht="13.2" x14ac:dyDescent="0.25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spans="1:26" ht="13.2" x14ac:dyDescent="0.25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spans="1:26" ht="13.2" x14ac:dyDescent="0.25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spans="1:26" ht="13.2" x14ac:dyDescent="0.25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spans="1:26" ht="13.2" x14ac:dyDescent="0.25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spans="1:26" ht="13.2" x14ac:dyDescent="0.25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spans="1:26" ht="13.2" x14ac:dyDescent="0.25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spans="1:26" ht="13.2" x14ac:dyDescent="0.25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spans="1:26" ht="13.2" x14ac:dyDescent="0.25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spans="1:26" ht="13.2" x14ac:dyDescent="0.25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spans="1:26" ht="13.2" x14ac:dyDescent="0.25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spans="1:26" ht="13.2" x14ac:dyDescent="0.25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spans="1:26" ht="13.2" x14ac:dyDescent="0.25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spans="1:26" ht="13.2" x14ac:dyDescent="0.25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spans="1:26" ht="13.2" x14ac:dyDescent="0.25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spans="1:26" ht="13.2" x14ac:dyDescent="0.25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spans="1:26" ht="13.2" x14ac:dyDescent="0.25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spans="1:26" ht="13.2" x14ac:dyDescent="0.25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spans="1:26" ht="13.2" x14ac:dyDescent="0.25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spans="1:26" ht="13.2" x14ac:dyDescent="0.25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spans="1:26" ht="13.2" x14ac:dyDescent="0.25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E11:M22"/>
  <sheetViews>
    <sheetView workbookViewId="0"/>
  </sheetViews>
  <sheetFormatPr defaultColWidth="14.44140625" defaultRowHeight="15" customHeight="1" x14ac:dyDescent="0.25"/>
  <cols>
    <col min="8" max="8" width="24.5546875" customWidth="1"/>
    <col min="13" max="13" width="26.6640625" customWidth="1"/>
  </cols>
  <sheetData>
    <row r="11" spans="5:13" x14ac:dyDescent="0.3">
      <c r="L11" s="86">
        <v>30000</v>
      </c>
      <c r="M11" s="57" t="s">
        <v>979</v>
      </c>
    </row>
    <row r="12" spans="5:13" x14ac:dyDescent="0.3">
      <c r="E12" s="87" t="str">
        <f>"30000.00"</f>
        <v>30000.00</v>
      </c>
      <c r="F12" s="29" t="s">
        <v>13</v>
      </c>
      <c r="G12" s="29" t="s">
        <v>978</v>
      </c>
      <c r="H12" s="57" t="s">
        <v>979</v>
      </c>
      <c r="L12" s="86">
        <v>9500</v>
      </c>
      <c r="M12" s="57" t="s">
        <v>983</v>
      </c>
    </row>
    <row r="13" spans="5:13" x14ac:dyDescent="0.3">
      <c r="E13" s="87" t="str">
        <f>"9500.00"</f>
        <v>9500.00</v>
      </c>
      <c r="F13" s="29" t="s">
        <v>13</v>
      </c>
      <c r="G13" s="29" t="s">
        <v>980</v>
      </c>
      <c r="H13" s="57" t="s">
        <v>983</v>
      </c>
      <c r="L13" s="86">
        <v>12036</v>
      </c>
      <c r="M13" s="57" t="s">
        <v>987</v>
      </c>
    </row>
    <row r="14" spans="5:13" x14ac:dyDescent="0.3">
      <c r="E14" s="87" t="str">
        <f>"12036.00"</f>
        <v>12036.00</v>
      </c>
      <c r="F14" s="29" t="s">
        <v>13</v>
      </c>
      <c r="G14" s="29" t="s">
        <v>938</v>
      </c>
      <c r="H14" s="57" t="s">
        <v>987</v>
      </c>
      <c r="L14" s="86">
        <v>15300</v>
      </c>
      <c r="M14" s="57" t="s">
        <v>990</v>
      </c>
    </row>
    <row r="15" spans="5:13" x14ac:dyDescent="0.3">
      <c r="E15" s="87" t="str">
        <f>"15300.00"</f>
        <v>15300.00</v>
      </c>
      <c r="F15" s="29" t="s">
        <v>13</v>
      </c>
      <c r="G15" s="29" t="s">
        <v>938</v>
      </c>
      <c r="H15" s="57" t="s">
        <v>990</v>
      </c>
      <c r="L15" s="86">
        <v>20808</v>
      </c>
      <c r="M15" s="57" t="s">
        <v>990</v>
      </c>
    </row>
    <row r="16" spans="5:13" x14ac:dyDescent="0.3">
      <c r="E16" s="87" t="str">
        <f>"20808.00"</f>
        <v>20808.00</v>
      </c>
      <c r="F16" s="29" t="s">
        <v>13</v>
      </c>
      <c r="G16" s="29" t="s">
        <v>938</v>
      </c>
      <c r="H16" s="57" t="s">
        <v>990</v>
      </c>
      <c r="L16" s="86">
        <v>827</v>
      </c>
      <c r="M16" s="57" t="s">
        <v>994</v>
      </c>
    </row>
    <row r="17" spans="5:13" x14ac:dyDescent="0.3">
      <c r="E17" s="87" t="str">
        <f>"827.06"</f>
        <v>827.06</v>
      </c>
      <c r="F17" s="29" t="s">
        <v>13</v>
      </c>
      <c r="G17" s="29" t="s">
        <v>971</v>
      </c>
      <c r="H17" s="57" t="s">
        <v>994</v>
      </c>
      <c r="L17" s="86">
        <v>36108</v>
      </c>
      <c r="M17" s="57" t="s">
        <v>990</v>
      </c>
    </row>
    <row r="18" spans="5:13" x14ac:dyDescent="0.3">
      <c r="E18" s="87" t="str">
        <f>"36108.00"</f>
        <v>36108.00</v>
      </c>
      <c r="F18" s="29" t="s">
        <v>13</v>
      </c>
      <c r="G18" s="29" t="s">
        <v>929</v>
      </c>
      <c r="H18" s="57" t="s">
        <v>990</v>
      </c>
      <c r="L18" s="86">
        <v>20808</v>
      </c>
      <c r="M18" s="57" t="s">
        <v>990</v>
      </c>
    </row>
    <row r="19" spans="5:13" x14ac:dyDescent="0.3">
      <c r="E19" s="87" t="str">
        <f>"20808.00"</f>
        <v>20808.00</v>
      </c>
      <c r="F19" s="29" t="s">
        <v>13</v>
      </c>
      <c r="G19" s="29" t="s">
        <v>929</v>
      </c>
      <c r="H19" s="57" t="s">
        <v>990</v>
      </c>
      <c r="L19" s="86">
        <v>15300</v>
      </c>
      <c r="M19" s="57" t="s">
        <v>990</v>
      </c>
    </row>
    <row r="20" spans="5:13" x14ac:dyDescent="0.3">
      <c r="E20" s="87" t="str">
        <f>"15300.00"</f>
        <v>15300.00</v>
      </c>
      <c r="F20" s="29" t="s">
        <v>13</v>
      </c>
      <c r="G20" s="29" t="s">
        <v>938</v>
      </c>
      <c r="H20" s="57" t="s">
        <v>990</v>
      </c>
      <c r="L20" s="86">
        <v>25296</v>
      </c>
      <c r="M20" s="57" t="s">
        <v>990</v>
      </c>
    </row>
    <row r="21" spans="5:13" x14ac:dyDescent="0.3">
      <c r="E21" s="87" t="str">
        <f>"25296.00"</f>
        <v>25296.00</v>
      </c>
      <c r="F21" s="29" t="s">
        <v>13</v>
      </c>
      <c r="G21" s="29" t="s">
        <v>938</v>
      </c>
      <c r="H21" s="57" t="s">
        <v>990</v>
      </c>
      <c r="L21" s="86">
        <v>15000</v>
      </c>
      <c r="M21" s="57" t="s">
        <v>990</v>
      </c>
    </row>
    <row r="22" spans="5:13" x14ac:dyDescent="0.3">
      <c r="E22" s="87" t="str">
        <f>"15000.00"</f>
        <v>15000.00</v>
      </c>
      <c r="F22" s="29" t="s">
        <v>13</v>
      </c>
      <c r="G22" s="29" t="s">
        <v>938</v>
      </c>
      <c r="H22" s="57" t="s">
        <v>990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ICICI Statement</vt:lpstr>
      <vt:lpstr>DB</vt:lpstr>
      <vt:lpstr>DB 2</vt:lpstr>
      <vt:lpstr>Sheet3</vt:lpstr>
      <vt:lpstr>Sheet5</vt:lpstr>
      <vt:lpstr>NamedRange1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2021-07-31T10:55:41Z</dcterms:modified>
</cp:coreProperties>
</file>